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ootenaypeaks.sharepoint.com/sites/BBAProgram/Shared Documents/Education/Learning Pathways/Financial Fundamentals Learning Pathway/PDFs and Protected Spreadsheets - KAs and Website/"/>
    </mc:Choice>
  </mc:AlternateContent>
  <xr:revisionPtr revIDLastSave="9" documentId="8_{A535D8E2-38CC-4BD4-9366-B873A1ED4800}" xr6:coauthVersionLast="47" xr6:coauthVersionMax="47" xr10:uidLastSave="{9CF3D271-CEA4-4D6A-BDA8-DC43078A9710}"/>
  <bookViews>
    <workbookView xWindow="28680" yWindow="-120" windowWidth="29040" windowHeight="15720" activeTab="7" xr2:uid="{403FF024-F4FF-FD44-8D14-B672E2DFE4E9}"/>
  </bookViews>
  <sheets>
    <sheet name="TTM Serv Det" sheetId="4" r:id="rId1"/>
    <sheet name="P&amp;L Serv Reg" sheetId="1" r:id="rId2"/>
    <sheet name="P&amp;L Serv Det" sheetId="2" r:id="rId3"/>
    <sheet name="TTM Serv Reg" sheetId="3" r:id="rId4"/>
    <sheet name="P&amp;L Prod Reg" sheetId="5" r:id="rId5"/>
    <sheet name="P&amp;L Prod Det" sheetId="6" r:id="rId6"/>
    <sheet name="TTM Prod Reg" sheetId="7" r:id="rId7"/>
    <sheet name="TTM Prod Det" sheetId="8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4" i="8" l="1"/>
  <c r="P10" i="8"/>
  <c r="S9" i="8"/>
  <c r="O17" i="4"/>
  <c r="O16" i="4"/>
  <c r="O13" i="4"/>
  <c r="O12" i="4"/>
  <c r="O9" i="4"/>
  <c r="O8" i="4"/>
  <c r="O7" i="4"/>
  <c r="S10" i="8"/>
  <c r="N54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27" i="7"/>
  <c r="M29" i="7"/>
  <c r="C29" i="8"/>
  <c r="D29" i="8"/>
  <c r="E29" i="8"/>
  <c r="F29" i="8"/>
  <c r="G29" i="8"/>
  <c r="H29" i="8"/>
  <c r="I29" i="8"/>
  <c r="J29" i="8"/>
  <c r="K29" i="8"/>
  <c r="L29" i="8"/>
  <c r="M29" i="8"/>
  <c r="B29" i="8"/>
  <c r="C22" i="8"/>
  <c r="D22" i="8"/>
  <c r="E22" i="8"/>
  <c r="F22" i="8"/>
  <c r="G22" i="8"/>
  <c r="H22" i="8"/>
  <c r="I22" i="8"/>
  <c r="J22" i="8"/>
  <c r="K22" i="8"/>
  <c r="L22" i="8"/>
  <c r="K33" i="8"/>
  <c r="L33" i="8"/>
  <c r="M33" i="8"/>
  <c r="C33" i="8"/>
  <c r="D33" i="8"/>
  <c r="E33" i="8"/>
  <c r="F33" i="8"/>
  <c r="G33" i="8"/>
  <c r="H33" i="8"/>
  <c r="I33" i="8"/>
  <c r="J33" i="8"/>
  <c r="B33" i="8"/>
  <c r="N32" i="8"/>
  <c r="N31" i="8"/>
  <c r="N43" i="8"/>
  <c r="K42" i="8"/>
  <c r="L42" i="8"/>
  <c r="M42" i="8"/>
  <c r="G42" i="8"/>
  <c r="H42" i="8"/>
  <c r="I42" i="8"/>
  <c r="J42" i="8"/>
  <c r="C42" i="8"/>
  <c r="D42" i="8"/>
  <c r="E42" i="8"/>
  <c r="F42" i="8"/>
  <c r="B42" i="8"/>
  <c r="N40" i="8"/>
  <c r="N41" i="8"/>
  <c r="N39" i="8"/>
  <c r="L37" i="8"/>
  <c r="M37" i="8"/>
  <c r="G37" i="8"/>
  <c r="H37" i="8"/>
  <c r="H44" i="8" s="1"/>
  <c r="H45" i="8" s="1"/>
  <c r="I37" i="8"/>
  <c r="J37" i="8"/>
  <c r="K37" i="8"/>
  <c r="C37" i="8"/>
  <c r="D37" i="8"/>
  <c r="D44" i="8" s="1"/>
  <c r="D45" i="8" s="1"/>
  <c r="E37" i="8"/>
  <c r="F37" i="8"/>
  <c r="B37" i="8"/>
  <c r="N36" i="8"/>
  <c r="N35" i="8"/>
  <c r="B31" i="6"/>
  <c r="N28" i="8"/>
  <c r="N27" i="8"/>
  <c r="N26" i="8"/>
  <c r="B28" i="5"/>
  <c r="B47" i="6"/>
  <c r="N21" i="8"/>
  <c r="N22" i="8" s="1"/>
  <c r="B22" i="8"/>
  <c r="M21" i="8"/>
  <c r="M22" i="8" s="1"/>
  <c r="C64" i="7"/>
  <c r="D64" i="7"/>
  <c r="E64" i="7"/>
  <c r="F64" i="7"/>
  <c r="G64" i="7"/>
  <c r="H64" i="7"/>
  <c r="I64" i="7"/>
  <c r="J64" i="7"/>
  <c r="K64" i="7"/>
  <c r="L64" i="7"/>
  <c r="B64" i="7"/>
  <c r="C63" i="7"/>
  <c r="D63" i="7"/>
  <c r="E63" i="7"/>
  <c r="F63" i="7"/>
  <c r="G63" i="7"/>
  <c r="H63" i="7"/>
  <c r="I63" i="7"/>
  <c r="J63" i="7"/>
  <c r="K63" i="7"/>
  <c r="L63" i="7"/>
  <c r="B63" i="7"/>
  <c r="C54" i="7"/>
  <c r="D54" i="7"/>
  <c r="E54" i="7"/>
  <c r="F54" i="7"/>
  <c r="G54" i="7"/>
  <c r="H54" i="7"/>
  <c r="I54" i="7"/>
  <c r="J54" i="7"/>
  <c r="K54" i="7"/>
  <c r="L54" i="7"/>
  <c r="M54" i="7"/>
  <c r="M63" i="7" s="1"/>
  <c r="M64" i="7" s="1"/>
  <c r="N63" i="7"/>
  <c r="N64" i="7" s="1"/>
  <c r="B54" i="7"/>
  <c r="L42" i="7"/>
  <c r="M42" i="7"/>
  <c r="K42" i="7"/>
  <c r="J42" i="7"/>
  <c r="I42" i="7"/>
  <c r="H42" i="7"/>
  <c r="G42" i="7"/>
  <c r="F42" i="7"/>
  <c r="E42" i="7"/>
  <c r="D42" i="7"/>
  <c r="C42" i="7"/>
  <c r="B42" i="7"/>
  <c r="B53" i="5"/>
  <c r="B64" i="5" s="1"/>
  <c r="B44" i="5"/>
  <c r="B41" i="5"/>
  <c r="B47" i="5"/>
  <c r="B48" i="6"/>
  <c r="B35" i="6"/>
  <c r="B39" i="6"/>
  <c r="B45" i="6"/>
  <c r="P13" i="7"/>
  <c r="P13" i="3"/>
  <c r="L44" i="8" l="1"/>
  <c r="L45" i="8" s="1"/>
  <c r="N42" i="8"/>
  <c r="I44" i="8"/>
  <c r="I45" i="8" s="1"/>
  <c r="B44" i="8"/>
  <c r="F44" i="8"/>
  <c r="F45" i="8" s="1"/>
  <c r="F46" i="8" s="1"/>
  <c r="G44" i="8"/>
  <c r="G45" i="8" s="1"/>
  <c r="G116" i="8" s="1"/>
  <c r="G117" i="8" s="1"/>
  <c r="N29" i="8"/>
  <c r="E44" i="8"/>
  <c r="E45" i="8" s="1"/>
  <c r="M44" i="8"/>
  <c r="C44" i="8"/>
  <c r="K44" i="8"/>
  <c r="N37" i="8"/>
  <c r="J44" i="8"/>
  <c r="J45" i="8" s="1"/>
  <c r="C45" i="8"/>
  <c r="C46" i="8" s="1"/>
  <c r="K45" i="8"/>
  <c r="K46" i="8" s="1"/>
  <c r="B45" i="8"/>
  <c r="B46" i="8" s="1"/>
  <c r="M45" i="8"/>
  <c r="M46" i="8" s="1"/>
  <c r="L46" i="8"/>
  <c r="L116" i="8"/>
  <c r="L117" i="8" s="1"/>
  <c r="I46" i="8"/>
  <c r="I116" i="8"/>
  <c r="I117" i="8" s="1"/>
  <c r="H46" i="8"/>
  <c r="H116" i="8"/>
  <c r="H117" i="8" s="1"/>
  <c r="D46" i="8"/>
  <c r="D116" i="8"/>
  <c r="D117" i="8" s="1"/>
  <c r="C116" i="8"/>
  <c r="C117" i="8" s="1"/>
  <c r="S8" i="8"/>
  <c r="O18" i="8" s="1"/>
  <c r="N33" i="8"/>
  <c r="B118" i="6"/>
  <c r="B119" i="6" s="1"/>
  <c r="B49" i="6"/>
  <c r="K116" i="8" l="1"/>
  <c r="K117" i="8" s="1"/>
  <c r="G46" i="8"/>
  <c r="N44" i="8"/>
  <c r="N45" i="8" s="1"/>
  <c r="E116" i="8"/>
  <c r="E117" i="8" s="1"/>
  <c r="E46" i="8"/>
  <c r="J46" i="8"/>
  <c r="J116" i="8"/>
  <c r="J117" i="8" s="1"/>
  <c r="B116" i="8"/>
  <c r="B117" i="8" s="1"/>
  <c r="F116" i="8"/>
  <c r="F117" i="8" s="1"/>
  <c r="S7" i="8"/>
  <c r="M116" i="8"/>
  <c r="M117" i="8" s="1"/>
  <c r="N116" i="8"/>
  <c r="N117" i="8" s="1"/>
  <c r="N46" i="8"/>
  <c r="T10" i="8" l="1"/>
  <c r="O14" i="8" s="1"/>
  <c r="T9" i="8"/>
  <c r="O10" i="8" s="1"/>
</calcChain>
</file>

<file path=xl/sharedStrings.xml><?xml version="1.0" encoding="utf-8"?>
<sst xmlns="http://schemas.openxmlformats.org/spreadsheetml/2006/main" count="782" uniqueCount="349">
  <si>
    <r>
      <t xml:space="preserve">Mountain Side Cleaning Inc. </t>
    </r>
    <r>
      <rPr>
        <b/>
        <i/>
        <sz val="20"/>
        <color rgb="FFFF0000"/>
        <rFont val="Arial"/>
        <family val="2"/>
      </rPr>
      <t>(For education purposes only - NOT A TEMPLATE)</t>
    </r>
    <r>
      <rPr>
        <b/>
        <sz val="20"/>
        <color rgb="FF000000"/>
        <rFont val="Arial"/>
        <family val="2"/>
      </rPr>
      <t xml:space="preserve"> - Profit and Loss by Month</t>
    </r>
  </si>
  <si>
    <t>April 2022 - March 2023</t>
  </si>
  <si>
    <t>Note:  For FFLG purposes - work in progress</t>
  </si>
  <si>
    <t>Apr. 2022</t>
  </si>
  <si>
    <t>Jun. 2022</t>
  </si>
  <si>
    <t>Jul. 2022</t>
  </si>
  <si>
    <t>Aug. 2022</t>
  </si>
  <si>
    <t>Sep. 2022</t>
  </si>
  <si>
    <t>Oct. 2022</t>
  </si>
  <si>
    <t>Nov. 2022</t>
  </si>
  <si>
    <t>Dec. 2022</t>
  </si>
  <si>
    <t>Jan. 2023</t>
  </si>
  <si>
    <t>Feb. 2023</t>
  </si>
  <si>
    <t>Mar. 2023</t>
  </si>
  <si>
    <t>Total</t>
  </si>
  <si>
    <t xml:space="preserve">   INCOME</t>
  </si>
  <si>
    <t xml:space="preserve">      4050 Residential</t>
  </si>
  <si>
    <t>GM with the COGS</t>
  </si>
  <si>
    <t>Attribution</t>
  </si>
  <si>
    <t>Supplies</t>
  </si>
  <si>
    <t>Auto</t>
  </si>
  <si>
    <t>Labor</t>
  </si>
  <si>
    <t>Subs</t>
  </si>
  <si>
    <t>UnCat</t>
  </si>
  <si>
    <t>Total COGS</t>
  </si>
  <si>
    <t xml:space="preserve">         4051 Private vacations homes</t>
  </si>
  <si>
    <t xml:space="preserve">         4052 Reoccuring homeowners</t>
  </si>
  <si>
    <t xml:space="preserve">         4053 Vacation rentals (airbnb/book/vrbo)</t>
  </si>
  <si>
    <t xml:space="preserve">      Total 4050 Residential</t>
  </si>
  <si>
    <t xml:space="preserve">      4070 Commercial</t>
  </si>
  <si>
    <t xml:space="preserve">         4071 Long term contracts</t>
  </si>
  <si>
    <t xml:space="preserve">         4072 Special requests</t>
  </si>
  <si>
    <t xml:space="preserve">      Total 4070 Commercial</t>
  </si>
  <si>
    <t xml:space="preserve">      4090 Linen &amp; Laundry</t>
  </si>
  <si>
    <t xml:space="preserve">         4091 Linen service</t>
  </si>
  <si>
    <t xml:space="preserve">         4092 Laundry service</t>
  </si>
  <si>
    <t xml:space="preserve">      Total 4090 Linen &amp; Laundry</t>
  </si>
  <si>
    <t xml:space="preserve">      4015 Refunds-Allowances</t>
  </si>
  <si>
    <t xml:space="preserve">      4017 Sales - linens</t>
  </si>
  <si>
    <t xml:space="preserve">      4018 Uncategorized Income</t>
  </si>
  <si>
    <t xml:space="preserve">   Total Income</t>
  </si>
  <si>
    <t xml:space="preserve">   COST OF GOODS SOLD</t>
  </si>
  <si>
    <t xml:space="preserve">      5010 Automobile  - COGS</t>
  </si>
  <si>
    <t xml:space="preserve">         5011 Auto - Residential</t>
  </si>
  <si>
    <t xml:space="preserve">         5012 Auto - Commercial</t>
  </si>
  <si>
    <t xml:space="preserve">         5013 Auto - Linen &amp; Laundry</t>
  </si>
  <si>
    <t xml:space="preserve">      5010 Total Automobile  - COGS</t>
  </si>
  <si>
    <t xml:space="preserve">      5020 Cost of Labour - COGS</t>
  </si>
  <si>
    <t>GM with just labor</t>
  </si>
  <si>
    <t xml:space="preserve">         5021 Residential - Private vacations homes</t>
  </si>
  <si>
    <t xml:space="preserve">         5022 Residential - Reoccuring homeowners</t>
  </si>
  <si>
    <t xml:space="preserve">         5024 Residentail - Vacation rentals (airbnb/bookigs/vrbo)</t>
  </si>
  <si>
    <t xml:space="preserve">         5025 Commercial - Long term contracts</t>
  </si>
  <si>
    <t xml:space="preserve">         5027 Commercial - Special requests</t>
  </si>
  <si>
    <t xml:space="preserve">         5028 Linen</t>
  </si>
  <si>
    <t xml:space="preserve">         5029 Laundry</t>
  </si>
  <si>
    <t xml:space="preserve">      5020 Total Cost of Labour - COGS</t>
  </si>
  <si>
    <t xml:space="preserve">      5030 Living Out Allowance LOA - COGS</t>
  </si>
  <si>
    <t xml:space="preserve">      5040 Subcontractors - COGS</t>
  </si>
  <si>
    <t xml:space="preserve">         5041 Subcontract T4A - COGS</t>
  </si>
  <si>
    <t xml:space="preserve">      Total 5040 Subcontractors - COGS</t>
  </si>
  <si>
    <t xml:space="preserve">      5050 Supplies  - COGS</t>
  </si>
  <si>
    <t xml:space="preserve">         5051 Supplies - Residential</t>
  </si>
  <si>
    <t xml:space="preserve">         5052 Supplies - Commercial</t>
  </si>
  <si>
    <t xml:space="preserve">         5053 Linen cost</t>
  </si>
  <si>
    <t xml:space="preserve">      Total 5050 Supplies  - COGS</t>
  </si>
  <si>
    <t xml:space="preserve">   Total Cost of Goods Sold</t>
  </si>
  <si>
    <t>GROSS PROFIT</t>
  </si>
  <si>
    <t>GROSS MARGIN</t>
  </si>
  <si>
    <t>EXPENSES</t>
  </si>
  <si>
    <t xml:space="preserve">   6010 Advertising/Promotional</t>
  </si>
  <si>
    <t xml:space="preserve">      6011 Staff Incentive</t>
  </si>
  <si>
    <t xml:space="preserve">      6012 Recruiting</t>
  </si>
  <si>
    <t xml:space="preserve">      6013 SEO Marketing</t>
  </si>
  <si>
    <t xml:space="preserve">   Total 6010 Advertising/Promotional</t>
  </si>
  <si>
    <t xml:space="preserve">   6020 Amortization Expense</t>
  </si>
  <si>
    <t xml:space="preserve">   6030 Automobile</t>
  </si>
  <si>
    <t xml:space="preserve">   6040 Bad debts</t>
  </si>
  <si>
    <t xml:space="preserve">   6050 Bank charges</t>
  </si>
  <si>
    <t xml:space="preserve">      6051 Late Pmt Fees</t>
  </si>
  <si>
    <t xml:space="preserve">      6052 Merchant Fees</t>
  </si>
  <si>
    <t xml:space="preserve">      6053 Stripe merch fees</t>
  </si>
  <si>
    <t xml:space="preserve">   Total 6050 Bank charges </t>
  </si>
  <si>
    <t xml:space="preserve">   6080 Charitable Contributions</t>
  </si>
  <si>
    <t xml:space="preserve">   6090 Disposal Fees</t>
  </si>
  <si>
    <t xml:space="preserve">   6100 Dues and Subscriptions</t>
  </si>
  <si>
    <t xml:space="preserve">   6110 Freight and Delivery</t>
  </si>
  <si>
    <t xml:space="preserve">   6120 Income Tax</t>
  </si>
  <si>
    <t xml:space="preserve">   6130 Insurance</t>
  </si>
  <si>
    <t xml:space="preserve">   6140 Interest expense</t>
  </si>
  <si>
    <t xml:space="preserve">   6150 Legal and professional fees</t>
  </si>
  <si>
    <t xml:space="preserve">      6151 Accounting</t>
  </si>
  <si>
    <t xml:space="preserve">      6152 Bookkeeping</t>
  </si>
  <si>
    <t xml:space="preserve">      6153 Legal</t>
  </si>
  <si>
    <t xml:space="preserve">   Total 6150 Professional fees</t>
  </si>
  <si>
    <t xml:space="preserve">   6160 Meals and entertainment</t>
  </si>
  <si>
    <t xml:space="preserve">   6170 Office expenses</t>
  </si>
  <si>
    <t xml:space="preserve">      6171 Office Supplies</t>
  </si>
  <si>
    <t xml:space="preserve">      6172 Programs &amp; Apps</t>
  </si>
  <si>
    <t xml:space="preserve">   Total 6170 Office expenses</t>
  </si>
  <si>
    <t xml:space="preserve">   6200 Payroll Expenses</t>
  </si>
  <si>
    <t xml:space="preserve">      6201 Admin</t>
  </si>
  <si>
    <t xml:space="preserve">         6202 Allowance</t>
  </si>
  <si>
    <t xml:space="preserve">      6205 Owner Salary</t>
  </si>
  <si>
    <t xml:space="preserve">      6206 Regular Pay</t>
  </si>
  <si>
    <t xml:space="preserve">      6207 Taxes</t>
  </si>
  <si>
    <t xml:space="preserve">   Total 6200 Payroll Expenses</t>
  </si>
  <si>
    <t xml:space="preserve">   6240 Permits and Licenses</t>
  </si>
  <si>
    <t xml:space="preserve">   6250 Professional Development</t>
  </si>
  <si>
    <t xml:space="preserve">   6260 Reimbursements</t>
  </si>
  <si>
    <t xml:space="preserve">   6280 Rent or lease payments</t>
  </si>
  <si>
    <t xml:space="preserve">   6300 Repair and maintenance</t>
  </si>
  <si>
    <t xml:space="preserve">      6305 Building R&amp;M</t>
  </si>
  <si>
    <t xml:space="preserve">      6310 Equipment R&amp;M</t>
  </si>
  <si>
    <t xml:space="preserve">   Total 6300 Repair and maintenance</t>
  </si>
  <si>
    <t xml:space="preserve">   6320 Shipping and delivery expense</t>
  </si>
  <si>
    <t xml:space="preserve">   6330 Travel</t>
  </si>
  <si>
    <t xml:space="preserve">      6331 Airline Tickets</t>
  </si>
  <si>
    <t xml:space="preserve">   Total 6330 Travel</t>
  </si>
  <si>
    <t xml:space="preserve">   6340 Travel meals</t>
  </si>
  <si>
    <t xml:space="preserve">   6350 Uncategorized Expense</t>
  </si>
  <si>
    <t xml:space="preserve">   6360 Uniforms</t>
  </si>
  <si>
    <t xml:space="preserve">   6400 Utilities</t>
  </si>
  <si>
    <t xml:space="preserve">      6401 Cable/Internet</t>
  </si>
  <si>
    <t xml:space="preserve">      6402 Hydro</t>
  </si>
  <si>
    <t xml:space="preserve">      6403 Mobile Phone</t>
  </si>
  <si>
    <t xml:space="preserve">      6404 Telephone</t>
  </si>
  <si>
    <t xml:space="preserve">   Total 6400 Utilities</t>
  </si>
  <si>
    <t>Total Expenses</t>
  </si>
  <si>
    <t>OTHER INCOME</t>
  </si>
  <si>
    <t xml:space="preserve">   7010 Interest earned</t>
  </si>
  <si>
    <t>Total Other Income</t>
  </si>
  <si>
    <t>OTHER EXPENSES</t>
  </si>
  <si>
    <t xml:space="preserve">   8010 Penalties and settlements</t>
  </si>
  <si>
    <t xml:space="preserve">   8020 Reconciliation Discrepancies</t>
  </si>
  <si>
    <t>Total Other Expenses</t>
  </si>
  <si>
    <t>PROFIT</t>
  </si>
  <si>
    <t>PROFIT MARGIN</t>
  </si>
  <si>
    <r>
      <t xml:space="preserve">MountainSide Cleaning Services Ltd. </t>
    </r>
    <r>
      <rPr>
        <b/>
        <sz val="20"/>
        <color rgb="FFFF0000"/>
        <rFont val="Arial"/>
        <family val="2"/>
      </rPr>
      <t>(For education purposes only - NOT A TEMPLATE)</t>
    </r>
  </si>
  <si>
    <t>Profit and Loss</t>
  </si>
  <si>
    <t>Apr 2022 - Mar 2023</t>
  </si>
  <si>
    <t xml:space="preserve">      Cleaning Income</t>
  </si>
  <si>
    <t xml:space="preserve">      Refunds-Allowances</t>
  </si>
  <si>
    <t xml:space="preserve">      Sales</t>
  </si>
  <si>
    <t xml:space="preserve">      Uncategorized Income</t>
  </si>
  <si>
    <r>
      <rPr>
        <b/>
        <sz val="16"/>
        <color rgb="FF202124"/>
        <rFont val="Arial"/>
        <family val="2"/>
      </rPr>
      <t>The sum of all DIRECT costs associated with a service or product</t>
    </r>
    <r>
      <rPr>
        <sz val="16"/>
        <color rgb="FF202124"/>
        <rFont val="Arial"/>
        <family val="2"/>
      </rPr>
      <t>.</t>
    </r>
  </si>
  <si>
    <t xml:space="preserve">      Automobile  - COGS</t>
  </si>
  <si>
    <t xml:space="preserve">      Total Automobile  - COGS</t>
  </si>
  <si>
    <t xml:space="preserve">      Cost of Labour - COGS</t>
  </si>
  <si>
    <t xml:space="preserve">      Total Cost of Labour - COGS</t>
  </si>
  <si>
    <t xml:space="preserve">      Living Out Allowance LOA - COGS</t>
  </si>
  <si>
    <t xml:space="preserve">      Supplies  - COGS</t>
  </si>
  <si>
    <t xml:space="preserve">   Advertising/Promotional</t>
  </si>
  <si>
    <t xml:space="preserve">   Amortization Expense</t>
  </si>
  <si>
    <t xml:space="preserve">   Automobile</t>
  </si>
  <si>
    <t xml:space="preserve">   Bad debts</t>
  </si>
  <si>
    <t xml:space="preserve">   Bank charges</t>
  </si>
  <si>
    <t xml:space="preserve">   Charitable Contributions</t>
  </si>
  <si>
    <t xml:space="preserve">   Disposal Fees</t>
  </si>
  <si>
    <t xml:space="preserve">   Dues and Subscriptions</t>
  </si>
  <si>
    <t xml:space="preserve">   Freight and Delivery</t>
  </si>
  <si>
    <t xml:space="preserve">   Income Tax</t>
  </si>
  <si>
    <t xml:space="preserve">   Insurance</t>
  </si>
  <si>
    <t xml:space="preserve">   Interest expense</t>
  </si>
  <si>
    <t xml:space="preserve">   Legal and professional fees</t>
  </si>
  <si>
    <t xml:space="preserve">   Meals and entertainment</t>
  </si>
  <si>
    <t xml:space="preserve">   Office expenses</t>
  </si>
  <si>
    <t xml:space="preserve">   Payroll Expenses</t>
  </si>
  <si>
    <t xml:space="preserve">   Permits and Licenses</t>
  </si>
  <si>
    <t xml:space="preserve">   Professional Development</t>
  </si>
  <si>
    <t xml:space="preserve">   Reimbursements</t>
  </si>
  <si>
    <t xml:space="preserve">   Rent or lease payments</t>
  </si>
  <si>
    <t xml:space="preserve">   Repair and maintenance</t>
  </si>
  <si>
    <t xml:space="preserve">   Shipping and delivery expense</t>
  </si>
  <si>
    <t xml:space="preserve">   Travel</t>
  </si>
  <si>
    <t xml:space="preserve">   Travel meals</t>
  </si>
  <si>
    <t xml:space="preserve">   Uncategorized Expense</t>
  </si>
  <si>
    <t xml:space="preserve">   Uniforms</t>
  </si>
  <si>
    <t xml:space="preserve">   Utilities</t>
  </si>
  <si>
    <t xml:space="preserve">   Interest earned</t>
  </si>
  <si>
    <t xml:space="preserve">   Penalties and settlements</t>
  </si>
  <si>
    <t xml:space="preserve">   Reconciliation Discrepancies</t>
  </si>
  <si>
    <r>
      <t>MountainSide Cleaning Services Ltd.</t>
    </r>
    <r>
      <rPr>
        <b/>
        <i/>
        <sz val="20"/>
        <color rgb="FFFF0000"/>
        <rFont val="Arial"/>
        <family val="2"/>
      </rPr>
      <t xml:space="preserve"> (For education purposes only - NOT A TEMPLATE)</t>
    </r>
  </si>
  <si>
    <t>Note: For FFLG purpose only - work in progress</t>
  </si>
  <si>
    <t xml:space="preserve">      Residential</t>
  </si>
  <si>
    <t xml:space="preserve">         Private vacations homes</t>
  </si>
  <si>
    <t xml:space="preserve">         Reoccuring homeowners</t>
  </si>
  <si>
    <t xml:space="preserve">         Vacation rentals (airbnb/book/vrbo)</t>
  </si>
  <si>
    <t xml:space="preserve">      Total Residential</t>
  </si>
  <si>
    <t xml:space="preserve">      Commercial</t>
  </si>
  <si>
    <t xml:space="preserve">         Long term contracts</t>
  </si>
  <si>
    <t xml:space="preserve">         Special requests</t>
  </si>
  <si>
    <t xml:space="preserve">      Total Commercial</t>
  </si>
  <si>
    <t xml:space="preserve">      Linen &amp; Laundry</t>
  </si>
  <si>
    <t xml:space="preserve">         Linen service</t>
  </si>
  <si>
    <t xml:space="preserve">         Laundry service</t>
  </si>
  <si>
    <t xml:space="preserve">      Total Linen and Laundry</t>
  </si>
  <si>
    <t xml:space="preserve">$-   </t>
  </si>
  <si>
    <t xml:space="preserve">      Sales - linens</t>
  </si>
  <si>
    <t xml:space="preserve">         Auto - Residential</t>
  </si>
  <si>
    <t xml:space="preserve">         Auto - Commercial</t>
  </si>
  <si>
    <t xml:space="preserve">         Auto - Linen &amp; Laundry</t>
  </si>
  <si>
    <t xml:space="preserve">      Total Cost of Auto  - COGS</t>
  </si>
  <si>
    <t xml:space="preserve">         Residential - Private vacations homes</t>
  </si>
  <si>
    <t xml:space="preserve">         Residential - Reoccuring homeowners</t>
  </si>
  <si>
    <t xml:space="preserve">         Residential - Vacation rentals (airbnb/bookigs/vrbo)</t>
  </si>
  <si>
    <t xml:space="preserve">         Commercial - Long term contracts</t>
  </si>
  <si>
    <t xml:space="preserve">         Commercial - Special requests</t>
  </si>
  <si>
    <t xml:space="preserve">         Linen</t>
  </si>
  <si>
    <t xml:space="preserve">         Laundry</t>
  </si>
  <si>
    <t xml:space="preserve">      Subcontractors - COGS</t>
  </si>
  <si>
    <t xml:space="preserve">         Subcontract T4A - COGS</t>
  </si>
  <si>
    <t xml:space="preserve">      Total Subcontractors - COGS</t>
  </si>
  <si>
    <t xml:space="preserve">         Supplies - Residentail</t>
  </si>
  <si>
    <t xml:space="preserve">         Supplies - Commercial</t>
  </si>
  <si>
    <t xml:space="preserve">         Linen cost</t>
  </si>
  <si>
    <t xml:space="preserve">      Total Cost of Supplies  - COGS</t>
  </si>
  <si>
    <t>Gross Profit divided by Total Income</t>
  </si>
  <si>
    <t xml:space="preserve">      Staff Incentive</t>
  </si>
  <si>
    <t xml:space="preserve">      Recruiting</t>
  </si>
  <si>
    <t xml:space="preserve">      SEO Marketing</t>
  </si>
  <si>
    <t xml:space="preserve">   Total Advertising/Promotional</t>
  </si>
  <si>
    <t xml:space="preserve">      Late Pmt Fees</t>
  </si>
  <si>
    <t xml:space="preserve">      Merchant Fees</t>
  </si>
  <si>
    <t xml:space="preserve">      Stripe merch fees</t>
  </si>
  <si>
    <t xml:space="preserve">   Total Bank charges</t>
  </si>
  <si>
    <t xml:space="preserve">   Garbage Fees</t>
  </si>
  <si>
    <t xml:space="preserve">      Accounting</t>
  </si>
  <si>
    <t xml:space="preserve">      Bookkeeping</t>
  </si>
  <si>
    <t xml:space="preserve">      Legal</t>
  </si>
  <si>
    <t xml:space="preserve">   Total Professional fees</t>
  </si>
  <si>
    <t xml:space="preserve">      Office Supplies</t>
  </si>
  <si>
    <t xml:space="preserve">      Programs &amp; Apps</t>
  </si>
  <si>
    <t xml:space="preserve">   Total Office expenses</t>
  </si>
  <si>
    <t xml:space="preserve">      Admin</t>
  </si>
  <si>
    <t xml:space="preserve">         Allowance</t>
  </si>
  <si>
    <t xml:space="preserve">      Owner Salary</t>
  </si>
  <si>
    <t xml:space="preserve">      Regular Pay</t>
  </si>
  <si>
    <t xml:space="preserve">      Taxes</t>
  </si>
  <si>
    <t xml:space="preserve">   Total Payroll Expenses</t>
  </si>
  <si>
    <t xml:space="preserve">      Building R&amp;M</t>
  </si>
  <si>
    <t xml:space="preserve">      Equipment R&amp;M</t>
  </si>
  <si>
    <t xml:space="preserve">   Total Repair and maintenance</t>
  </si>
  <si>
    <t xml:space="preserve">      Airline Tickets</t>
  </si>
  <si>
    <t xml:space="preserve">   Total Travel</t>
  </si>
  <si>
    <t xml:space="preserve">      Cable/Internet</t>
  </si>
  <si>
    <t xml:space="preserve">      Hydro</t>
  </si>
  <si>
    <t xml:space="preserve">      Mobile Phone</t>
  </si>
  <si>
    <t xml:space="preserve">      Telephone</t>
  </si>
  <si>
    <t xml:space="preserve">   Total Utilities</t>
  </si>
  <si>
    <t>Profit divided by Total Income</t>
  </si>
  <si>
    <r>
      <t>Mountain Side Cleaning Inc.</t>
    </r>
    <r>
      <rPr>
        <b/>
        <sz val="20"/>
        <color rgb="FFFF0000"/>
        <rFont val="Arial"/>
        <family val="2"/>
      </rPr>
      <t xml:space="preserve"> </t>
    </r>
    <r>
      <rPr>
        <b/>
        <i/>
        <sz val="20"/>
        <color rgb="FFFF0000"/>
        <rFont val="Arial"/>
        <family val="2"/>
      </rPr>
      <t>(For education purposes only - NOT A TEMPLATE)</t>
    </r>
    <r>
      <rPr>
        <b/>
        <i/>
        <sz val="20"/>
        <color rgb="FF000000"/>
        <rFont val="Arial"/>
        <family val="2"/>
      </rPr>
      <t xml:space="preserve"> </t>
    </r>
    <r>
      <rPr>
        <b/>
        <sz val="20"/>
        <color rgb="FF000000"/>
        <rFont val="Arial"/>
        <family val="2"/>
      </rPr>
      <t>- Profit and Loss by Month</t>
    </r>
  </si>
  <si>
    <t>May. 2022</t>
  </si>
  <si>
    <t xml:space="preserve">      4000 Revenue</t>
  </si>
  <si>
    <t xml:space="preserve">         4012 Cleaning Income</t>
  </si>
  <si>
    <t xml:space="preserve">         4013 -</t>
  </si>
  <si>
    <t xml:space="preserve">         4014 -</t>
  </si>
  <si>
    <t xml:space="preserve">         4015 Refunds-Allowances</t>
  </si>
  <si>
    <t xml:space="preserve">         4017 Sales</t>
  </si>
  <si>
    <t xml:space="preserve">         4018 Uncategorized Income</t>
  </si>
  <si>
    <t xml:space="preserve">      Total 4000 Revenue</t>
  </si>
  <si>
    <t xml:space="preserve">      5025 Living Out Allowance LOA - COGS</t>
  </si>
  <si>
    <t xml:space="preserve">      5030 Supplies  - COGS</t>
  </si>
  <si>
    <r>
      <t>Lakeside Chocolate Co.</t>
    </r>
    <r>
      <rPr>
        <sz val="20"/>
        <color rgb="FF000000"/>
        <rFont val="Arial"/>
        <family val="2"/>
      </rPr>
      <t xml:space="preserve"> </t>
    </r>
    <r>
      <rPr>
        <b/>
        <i/>
        <sz val="20"/>
        <color rgb="FFFF0000"/>
        <rFont val="Arial"/>
        <family val="2"/>
      </rPr>
      <t>(For education purposes only - NOT A TEMPLATE)</t>
    </r>
  </si>
  <si>
    <t xml:space="preserve">      Chocolate Sales</t>
  </si>
  <si>
    <t xml:space="preserve">      Other Sales</t>
  </si>
  <si>
    <t xml:space="preserve">      Total Supplies  - COGS</t>
  </si>
  <si>
    <t xml:space="preserve">      Packaging - COGS</t>
  </si>
  <si>
    <t xml:space="preserve">      Total Cost of Packaging - COGS</t>
  </si>
  <si>
    <t>Shipping</t>
  </si>
  <si>
    <t>Labour</t>
  </si>
  <si>
    <t xml:space="preserve">      Production Labour  - COGS</t>
  </si>
  <si>
    <t>Packaging</t>
  </si>
  <si>
    <r>
      <t xml:space="preserve">Lakeside Chocolate Co. </t>
    </r>
    <r>
      <rPr>
        <b/>
        <i/>
        <sz val="20"/>
        <color rgb="FFFF0000"/>
        <rFont val="Arial"/>
        <family val="2"/>
      </rPr>
      <t>(For education purposes only - NOT A TEMPLATE)</t>
    </r>
  </si>
  <si>
    <t>Direct Sales - Bars</t>
  </si>
  <si>
    <t>Website</t>
  </si>
  <si>
    <t>Markets</t>
  </si>
  <si>
    <t>Drop Ins</t>
  </si>
  <si>
    <t xml:space="preserve">      Total Direct Sales</t>
  </si>
  <si>
    <t xml:space="preserve">      Wholesale - Bars</t>
  </si>
  <si>
    <t>Grocery Stores</t>
  </si>
  <si>
    <t>ReSellers</t>
  </si>
  <si>
    <t xml:space="preserve">      Total Wholesale</t>
  </si>
  <si>
    <t xml:space="preserve"> Raw Coco - reselling</t>
  </si>
  <si>
    <t xml:space="preserve"> Bakeries/Grocery</t>
  </si>
  <si>
    <t xml:space="preserve"> Direct Sales</t>
  </si>
  <si>
    <t xml:space="preserve">      Total Raw Coco - Reselling</t>
  </si>
  <si>
    <t xml:space="preserve">         Supply - Coco</t>
  </si>
  <si>
    <t xml:space="preserve">         Supply - Sugar</t>
  </si>
  <si>
    <t xml:space="preserve">         Supply - Other</t>
  </si>
  <si>
    <t xml:space="preserve">      Total Cost of Supply</t>
  </si>
  <si>
    <t xml:space="preserve">         Packaging - Bar wraps and boxes</t>
  </si>
  <si>
    <t xml:space="preserve">         Packaging - Coco bags</t>
  </si>
  <si>
    <t>Total Cost of Packaging</t>
  </si>
  <si>
    <t>Shipping - COGS</t>
  </si>
  <si>
    <t>Inbound</t>
  </si>
  <si>
    <t>Outbound</t>
  </si>
  <si>
    <t>Total Cost of Shipping</t>
  </si>
  <si>
    <t>Labour - COGS</t>
  </si>
  <si>
    <t xml:space="preserve">       Packaging Labour- COGS</t>
  </si>
  <si>
    <t xml:space="preserve">      Total Cost of Labour </t>
  </si>
  <si>
    <t>Total Raw Coco Supply - Resale</t>
  </si>
  <si>
    <r>
      <t>Lakeside Chocolate Co.</t>
    </r>
    <r>
      <rPr>
        <b/>
        <i/>
        <sz val="20"/>
        <color rgb="FFFF0000"/>
        <rFont val="Arial"/>
        <family val="2"/>
      </rPr>
      <t xml:space="preserve"> (For education purposes only - NOT A TEMPLATE)</t>
    </r>
    <r>
      <rPr>
        <b/>
        <sz val="20"/>
        <color rgb="FF000000"/>
        <rFont val="Arial"/>
        <family val="2"/>
      </rPr>
      <t xml:space="preserve"> - Profit and Loss by Month</t>
    </r>
  </si>
  <si>
    <t xml:space="preserve">         4012 Sales</t>
  </si>
  <si>
    <t xml:space="preserve">      5010 Supplies  - COGS</t>
  </si>
  <si>
    <t xml:space="preserve">      5010 Total Supplies  - COGS</t>
  </si>
  <si>
    <t xml:space="preserve">      5020 Cost of Packaging - COGS</t>
  </si>
  <si>
    <t xml:space="preserve">      5020 Total Cost of Packaging - COGS</t>
  </si>
  <si>
    <t xml:space="preserve">      5025 Labour - COGS</t>
  </si>
  <si>
    <t xml:space="preserve">      5030 Shipping  - COGS</t>
  </si>
  <si>
    <t xml:space="preserve">   6030 Supplies</t>
  </si>
  <si>
    <t xml:space="preserve">   6260 Packaging</t>
  </si>
  <si>
    <r>
      <t xml:space="preserve">Lakeside Chocolate Co. </t>
    </r>
    <r>
      <rPr>
        <b/>
        <i/>
        <sz val="20"/>
        <color rgb="FFFF0000"/>
        <rFont val="Arial"/>
        <family val="2"/>
      </rPr>
      <t>(For education purposes only - NOT A TEMPLATE)</t>
    </r>
    <r>
      <rPr>
        <b/>
        <sz val="20"/>
        <color rgb="FF000000"/>
        <rFont val="Arial"/>
        <family val="2"/>
      </rPr>
      <t>- Profit and Loss by Month</t>
    </r>
  </si>
  <si>
    <t>Cost per bar</t>
  </si>
  <si>
    <t xml:space="preserve">      4050 Direct Sales - Bars</t>
  </si>
  <si>
    <t xml:space="preserve">         4051 Website</t>
  </si>
  <si>
    <t>COGS Bars</t>
  </si>
  <si>
    <t xml:space="preserve">         4052 Markets</t>
  </si>
  <si>
    <t>COGS Raw Coco</t>
  </si>
  <si>
    <t xml:space="preserve">         4053 Drop Ins</t>
  </si>
  <si>
    <t>Direct Sales Bars</t>
  </si>
  <si>
    <t xml:space="preserve">      Total 4050 Direct Sales - Bars</t>
  </si>
  <si>
    <t>Wholesale Bars</t>
  </si>
  <si>
    <t xml:space="preserve">      4070 Wholesale - Bars</t>
  </si>
  <si>
    <t>Note:  Wholesale @ 30% discount</t>
  </si>
  <si>
    <t xml:space="preserve">         4071 Grocery Stores</t>
  </si>
  <si>
    <t xml:space="preserve">         4072 Resellers</t>
  </si>
  <si>
    <t xml:space="preserve">      Total 4070 Wholesale - Bars</t>
  </si>
  <si>
    <t xml:space="preserve">      4090 Raw Coco - Reselling</t>
  </si>
  <si>
    <t xml:space="preserve">         4091 Bakeries/Grocery</t>
  </si>
  <si>
    <t xml:space="preserve">         4092 Direct Sale</t>
  </si>
  <si>
    <t xml:space="preserve">      Total 4090 Raw Coco - Reselling</t>
  </si>
  <si>
    <t xml:space="preserve">         5011 Supply - Coco</t>
  </si>
  <si>
    <t xml:space="preserve">         5012 Supply - Sugar</t>
  </si>
  <si>
    <t xml:space="preserve">         5013 Supply - Other</t>
  </si>
  <si>
    <t xml:space="preserve">      5010 Total Supply  - COGS</t>
  </si>
  <si>
    <t xml:space="preserve">      5020 Packaging with labour</t>
  </si>
  <si>
    <t xml:space="preserve"> 5021 Packaging - Bar wraps and boxes</t>
  </si>
  <si>
    <t xml:space="preserve">         5022 Packaging - Coco Bags</t>
  </si>
  <si>
    <t xml:space="preserve">         5020 - Total Packaging - COGS</t>
  </si>
  <si>
    <t xml:space="preserve">         5030 Shipping - COGS</t>
  </si>
  <si>
    <t xml:space="preserve">         5031 - Inbound Shipping</t>
  </si>
  <si>
    <t xml:space="preserve">         5021 Outbound Shipping</t>
  </si>
  <si>
    <t xml:space="preserve">         5030 Total Shipping - COGS </t>
  </si>
  <si>
    <t xml:space="preserve">      5040 Labour - COGS</t>
  </si>
  <si>
    <t xml:space="preserve">      5041 Production Labour - COGS</t>
  </si>
  <si>
    <t xml:space="preserve">      5042 Packaging Labour - COGS</t>
  </si>
  <si>
    <t xml:space="preserve">         5043 Subcontract T4A - COGS</t>
  </si>
  <si>
    <t xml:space="preserve">      Total 5040 Labour - COGS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</si>
</sst>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_);[Red]\(&quot;$&quot;#,##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_(&quot;$&quot;* #,##0_);_(&quot;$&quot;* \(#,##0\);_(&quot;$&quot;* &quot;-&quot;??_);_(@_)"/>
    <numFmt numFmtId="168" formatCode="_-[$$-409]* #,##0_ ;_-[$$-409]* \-#,##0\ ;_-[$$-409]* &quot;-&quot;??_ ;_-@_ 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2"/>
      <color rgb="FF54595F"/>
      <name val="Arial"/>
      <family val="2"/>
    </font>
    <font>
      <b/>
      <sz val="20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6"/>
      <color rgb="FF202124"/>
      <name val="Arial"/>
      <family val="2"/>
    </font>
    <font>
      <sz val="16"/>
      <color rgb="FF202124"/>
      <name val="Arial"/>
      <family val="2"/>
    </font>
    <font>
      <b/>
      <sz val="11"/>
      <color rgb="FF000000"/>
      <name val="Calibri"/>
      <family val="2"/>
      <scheme val="minor"/>
    </font>
    <font>
      <b/>
      <sz val="20"/>
      <color rgb="FFFF0000"/>
      <name val="Arial"/>
      <family val="2"/>
    </font>
    <font>
      <b/>
      <i/>
      <sz val="20"/>
      <color rgb="FFFF0000"/>
      <name val="Arial"/>
      <family val="2"/>
    </font>
    <font>
      <b/>
      <i/>
      <sz val="20"/>
      <color rgb="FF000000"/>
      <name val="Arial"/>
      <family val="2"/>
    </font>
    <font>
      <sz val="2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horizontal="left"/>
    </xf>
    <xf numFmtId="0" fontId="6" fillId="0" borderId="0" xfId="0" applyFont="1"/>
    <xf numFmtId="0" fontId="4" fillId="0" borderId="2" xfId="0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4" fontId="5" fillId="0" borderId="0" xfId="0" applyNumberFormat="1" applyFont="1" applyAlignment="1">
      <alignment wrapText="1"/>
    </xf>
    <xf numFmtId="4" fontId="2" fillId="0" borderId="0" xfId="0" applyNumberFormat="1" applyFont="1"/>
    <xf numFmtId="0" fontId="9" fillId="0" borderId="0" xfId="0" applyFont="1"/>
    <xf numFmtId="0" fontId="10" fillId="0" borderId="0" xfId="0" applyFont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4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right" wrapText="1"/>
    </xf>
    <xf numFmtId="165" fontId="9" fillId="0" borderId="2" xfId="0" applyNumberFormat="1" applyFont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10" fillId="0" borderId="0" xfId="0" applyFont="1"/>
    <xf numFmtId="0" fontId="9" fillId="0" borderId="0" xfId="0" applyFont="1" applyAlignment="1">
      <alignment wrapText="1"/>
    </xf>
    <xf numFmtId="165" fontId="9" fillId="0" borderId="0" xfId="0" applyNumberFormat="1" applyFont="1" applyAlignment="1">
      <alignment horizontal="right" wrapText="1"/>
    </xf>
    <xf numFmtId="0" fontId="9" fillId="0" borderId="1" xfId="0" applyFont="1" applyBorder="1" applyAlignment="1">
      <alignment horizontal="left" wrapText="1"/>
    </xf>
    <xf numFmtId="165" fontId="9" fillId="0" borderId="3" xfId="0" applyNumberFormat="1" applyFont="1" applyBorder="1" applyAlignment="1">
      <alignment horizontal="right" wrapText="1"/>
    </xf>
    <xf numFmtId="0" fontId="9" fillId="4" borderId="0" xfId="0" applyFont="1" applyFill="1" applyAlignment="1">
      <alignment horizontal="left" wrapText="1"/>
    </xf>
    <xf numFmtId="0" fontId="9" fillId="4" borderId="1" xfId="0" applyFont="1" applyFill="1" applyBorder="1" applyAlignment="1">
      <alignment horizontal="left" wrapText="1"/>
    </xf>
    <xf numFmtId="0" fontId="9" fillId="4" borderId="3" xfId="0" applyFont="1" applyFill="1" applyBorder="1" applyAlignment="1">
      <alignment horizontal="left" wrapText="1"/>
    </xf>
    <xf numFmtId="0" fontId="11" fillId="0" borderId="0" xfId="0" applyFont="1"/>
    <xf numFmtId="164" fontId="10" fillId="0" borderId="0" xfId="0" applyNumberFormat="1" applyFont="1" applyAlignment="1">
      <alignment horizontal="right" wrapText="1"/>
    </xf>
    <xf numFmtId="164" fontId="9" fillId="0" borderId="2" xfId="0" applyNumberFormat="1" applyFont="1" applyBorder="1" applyAlignment="1">
      <alignment horizontal="right" wrapText="1"/>
    </xf>
    <xf numFmtId="9" fontId="9" fillId="0" borderId="0" xfId="0" applyNumberFormat="1" applyFont="1" applyAlignment="1">
      <alignment horizontal="right" wrapText="1"/>
    </xf>
    <xf numFmtId="9" fontId="9" fillId="0" borderId="0" xfId="0" applyNumberFormat="1" applyFont="1"/>
    <xf numFmtId="164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4" borderId="0" xfId="0" applyFont="1" applyFill="1"/>
    <xf numFmtId="0" fontId="9" fillId="2" borderId="0" xfId="0" applyFont="1" applyFill="1" applyAlignment="1">
      <alignment horizontal="left" wrapText="1"/>
    </xf>
    <xf numFmtId="4" fontId="10" fillId="0" borderId="0" xfId="0" applyNumberFormat="1" applyFont="1" applyAlignment="1">
      <alignment horizontal="right" wrapText="1"/>
    </xf>
    <xf numFmtId="4" fontId="10" fillId="0" borderId="0" xfId="0" applyNumberFormat="1" applyFont="1" applyAlignment="1">
      <alignment wrapText="1"/>
    </xf>
    <xf numFmtId="0" fontId="9" fillId="3" borderId="0" xfId="0" applyFont="1" applyFill="1" applyAlignment="1">
      <alignment horizontal="left" wrapText="1"/>
    </xf>
    <xf numFmtId="9" fontId="9" fillId="0" borderId="0" xfId="0" applyNumberFormat="1" applyFont="1" applyAlignment="1">
      <alignment wrapText="1"/>
    </xf>
    <xf numFmtId="16" fontId="9" fillId="0" borderId="1" xfId="0" applyNumberFormat="1" applyFont="1" applyBorder="1" applyAlignment="1">
      <alignment horizontal="center" wrapText="1"/>
    </xf>
    <xf numFmtId="1" fontId="10" fillId="0" borderId="0" xfId="0" applyNumberFormat="1" applyFont="1" applyAlignment="1">
      <alignment horizontal="right" wrapText="1"/>
    </xf>
    <xf numFmtId="1" fontId="10" fillId="0" borderId="0" xfId="0" applyNumberFormat="1" applyFont="1" applyAlignment="1">
      <alignment wrapText="1"/>
    </xf>
    <xf numFmtId="1" fontId="9" fillId="0" borderId="0" xfId="0" applyNumberFormat="1" applyFont="1" applyAlignment="1">
      <alignment horizontal="right" wrapText="1"/>
    </xf>
    <xf numFmtId="167" fontId="10" fillId="0" borderId="0" xfId="1" applyNumberFormat="1" applyFont="1" applyAlignment="1">
      <alignment horizontal="right" wrapText="1"/>
    </xf>
    <xf numFmtId="167" fontId="9" fillId="0" borderId="2" xfId="1" applyNumberFormat="1" applyFont="1" applyBorder="1" applyAlignment="1">
      <alignment horizontal="right" wrapText="1"/>
    </xf>
    <xf numFmtId="0" fontId="10" fillId="2" borderId="0" xfId="0" applyFont="1" applyFill="1"/>
    <xf numFmtId="10" fontId="10" fillId="2" borderId="0" xfId="0" applyNumberFormat="1" applyFont="1" applyFill="1"/>
    <xf numFmtId="9" fontId="10" fillId="2" borderId="0" xfId="0" applyNumberFormat="1" applyFont="1" applyFill="1"/>
    <xf numFmtId="0" fontId="2" fillId="4" borderId="0" xfId="0" applyFont="1" applyFill="1"/>
    <xf numFmtId="9" fontId="10" fillId="0" borderId="0" xfId="0" applyNumberFormat="1" applyFont="1"/>
    <xf numFmtId="167" fontId="9" fillId="0" borderId="0" xfId="1" applyNumberFormat="1" applyFont="1" applyBorder="1" applyAlignment="1">
      <alignment horizontal="right" wrapText="1"/>
    </xf>
    <xf numFmtId="0" fontId="13" fillId="0" borderId="0" xfId="0" applyFont="1"/>
    <xf numFmtId="167" fontId="2" fillId="0" borderId="0" xfId="0" applyNumberFormat="1" applyFont="1"/>
    <xf numFmtId="165" fontId="2" fillId="0" borderId="0" xfId="0" applyNumberFormat="1" applyFont="1"/>
    <xf numFmtId="0" fontId="10" fillId="4" borderId="0" xfId="0" applyFont="1" applyFill="1" applyAlignment="1">
      <alignment horizontal="right" wrapText="1"/>
    </xf>
    <xf numFmtId="0" fontId="9" fillId="5" borderId="0" xfId="0" applyFont="1" applyFill="1" applyAlignment="1">
      <alignment horizontal="left" wrapText="1"/>
    </xf>
    <xf numFmtId="0" fontId="9" fillId="4" borderId="0" xfId="0" applyFont="1" applyFill="1" applyAlignment="1">
      <alignment horizontal="left"/>
    </xf>
    <xf numFmtId="0" fontId="9" fillId="6" borderId="0" xfId="0" applyFont="1" applyFill="1" applyAlignment="1">
      <alignment horizontal="left" wrapText="1"/>
    </xf>
    <xf numFmtId="168" fontId="9" fillId="0" borderId="4" xfId="0" applyNumberFormat="1" applyFont="1" applyBorder="1" applyAlignment="1">
      <alignment wrapText="1"/>
    </xf>
    <xf numFmtId="168" fontId="9" fillId="0" borderId="4" xfId="1" applyNumberFormat="1" applyFont="1" applyBorder="1" applyAlignment="1">
      <alignment horizontal="right" wrapText="1"/>
    </xf>
    <xf numFmtId="0" fontId="10" fillId="5" borderId="0" xfId="0" applyFont="1" applyFill="1"/>
    <xf numFmtId="9" fontId="10" fillId="5" borderId="0" xfId="0" applyNumberFormat="1" applyFont="1" applyFill="1"/>
    <xf numFmtId="0" fontId="2" fillId="5" borderId="0" xfId="0" applyFont="1" applyFill="1"/>
    <xf numFmtId="0" fontId="10" fillId="4" borderId="0" xfId="0" applyFont="1" applyFill="1"/>
    <xf numFmtId="10" fontId="10" fillId="5" borderId="0" xfId="0" applyNumberFormat="1" applyFont="1" applyFill="1"/>
    <xf numFmtId="9" fontId="10" fillId="4" borderId="0" xfId="0" applyNumberFormat="1" applyFont="1" applyFill="1"/>
    <xf numFmtId="9" fontId="2" fillId="0" borderId="0" xfId="0" applyNumberFormat="1" applyFont="1"/>
    <xf numFmtId="1" fontId="2" fillId="0" borderId="0" xfId="0" applyNumberFormat="1" applyFont="1"/>
    <xf numFmtId="3" fontId="2" fillId="0" borderId="0" xfId="0" applyNumberFormat="1" applyFont="1"/>
    <xf numFmtId="9" fontId="9" fillId="5" borderId="0" xfId="0" applyNumberFormat="1" applyFont="1" applyFill="1" applyAlignment="1">
      <alignment horizontal="right" wrapText="1"/>
    </xf>
    <xf numFmtId="9" fontId="5" fillId="4" borderId="0" xfId="0" applyNumberFormat="1" applyFont="1" applyFill="1" applyAlignment="1">
      <alignment horizontal="right" wrapText="1"/>
    </xf>
    <xf numFmtId="9" fontId="5" fillId="4" borderId="0" xfId="0" applyNumberFormat="1" applyFont="1" applyFill="1" applyAlignment="1">
      <alignment wrapText="1"/>
    </xf>
    <xf numFmtId="0" fontId="5" fillId="4" borderId="0" xfId="0" applyFont="1" applyFill="1" applyAlignment="1">
      <alignment wrapText="1"/>
    </xf>
    <xf numFmtId="0" fontId="14" fillId="4" borderId="0" xfId="0" applyFont="1" applyFill="1"/>
    <xf numFmtId="0" fontId="9" fillId="7" borderId="0" xfId="0" applyFont="1" applyFill="1" applyAlignment="1">
      <alignment horizontal="left" wrapText="1"/>
    </xf>
    <xf numFmtId="0" fontId="7" fillId="0" borderId="0" xfId="0" applyFont="1" applyAlignment="1">
      <alignment horizontal="left" wrapText="1" inden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D6015-6E77-EB4B-BCE5-D4B1B993FBA4}">
  <sheetPr>
    <pageSetUpPr fitToPage="1"/>
  </sheetPr>
  <dimension ref="A1:AA129"/>
  <sheetViews>
    <sheetView view="pageLayout" topLeftCell="A7" zoomScaleNormal="100" workbookViewId="0">
      <selection activeCell="A24" sqref="A24"/>
    </sheetView>
  </sheetViews>
  <sheetFormatPr defaultColWidth="11" defaultRowHeight="15.75" x14ac:dyDescent="0.25"/>
  <cols>
    <col min="1" max="1" width="44.25" customWidth="1"/>
    <col min="2" max="2" width="11.375" customWidth="1"/>
    <col min="3" max="5" width="12.5" bestFit="1" customWidth="1"/>
    <col min="6" max="6" width="12.625" bestFit="1" customWidth="1"/>
    <col min="7" max="10" width="12.5" bestFit="1" customWidth="1"/>
    <col min="11" max="13" width="12.625" bestFit="1" customWidth="1"/>
    <col min="14" max="14" width="53.25" customWidth="1"/>
    <col min="15" max="15" width="11" bestFit="1" customWidth="1"/>
    <col min="17" max="17" width="3.25" customWidth="1"/>
    <col min="18" max="18" width="1.375" customWidth="1"/>
  </cols>
  <sheetData>
    <row r="1" spans="1:27" ht="30.95" customHeight="1" x14ac:dyDescent="0.4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0.100000000000001" customHeight="1" x14ac:dyDescent="0.3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25">
      <c r="A3" s="20"/>
      <c r="B3" s="12" t="s">
        <v>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x14ac:dyDescent="0.25">
      <c r="A4" s="13"/>
      <c r="B4" s="14" t="s">
        <v>3</v>
      </c>
      <c r="C4" s="42">
        <v>45068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4" t="s">
        <v>14</v>
      </c>
      <c r="O4" s="2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x14ac:dyDescent="0.25">
      <c r="A5" s="15" t="s">
        <v>15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20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x14ac:dyDescent="0.25">
      <c r="A6" s="77" t="s">
        <v>16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9"/>
      <c r="O6" s="48" t="s">
        <v>17</v>
      </c>
      <c r="P6" s="51"/>
      <c r="Q6" s="1"/>
      <c r="R6" s="1"/>
      <c r="S6" s="76" t="s">
        <v>18</v>
      </c>
      <c r="T6" s="1" t="s">
        <v>19</v>
      </c>
      <c r="U6" s="1" t="s">
        <v>20</v>
      </c>
      <c r="V6" s="1" t="s">
        <v>21</v>
      </c>
      <c r="W6" s="1" t="s">
        <v>22</v>
      </c>
      <c r="X6" s="1" t="s">
        <v>23</v>
      </c>
      <c r="Y6" s="1"/>
      <c r="Z6" s="1" t="s">
        <v>24</v>
      </c>
      <c r="AA6" s="1"/>
    </row>
    <row r="7" spans="1:27" x14ac:dyDescent="0.25">
      <c r="A7" s="15" t="s">
        <v>25</v>
      </c>
      <c r="B7" s="43">
        <v>2101.11</v>
      </c>
      <c r="C7" s="44">
        <v>1575.83</v>
      </c>
      <c r="D7" s="44">
        <v>2626.39</v>
      </c>
      <c r="E7" s="44">
        <v>5252.78</v>
      </c>
      <c r="F7" s="44">
        <v>5778.06</v>
      </c>
      <c r="G7" s="44">
        <v>4202.22</v>
      </c>
      <c r="H7" s="44">
        <v>2101.11</v>
      </c>
      <c r="I7" s="44">
        <v>1575.83</v>
      </c>
      <c r="J7" s="44">
        <v>5252.78</v>
      </c>
      <c r="K7" s="44">
        <v>5778.06</v>
      </c>
      <c r="L7" s="44">
        <v>9455.01</v>
      </c>
      <c r="M7" s="44">
        <v>6828.62</v>
      </c>
      <c r="N7" s="46">
        <v>52527.81</v>
      </c>
      <c r="O7" s="50">
        <f>(N7-Z7)/N7</f>
        <v>0.36730143518262043</v>
      </c>
      <c r="P7" s="1"/>
      <c r="Q7" s="1"/>
      <c r="R7" s="1"/>
      <c r="S7" s="73">
        <v>0.5</v>
      </c>
      <c r="T7" s="1">
        <v>2497.645</v>
      </c>
      <c r="U7" s="1">
        <v>3001.1350000000002</v>
      </c>
      <c r="V7" s="11">
        <v>27735.49</v>
      </c>
      <c r="W7" s="1"/>
      <c r="X7" s="1"/>
      <c r="Y7" s="1"/>
      <c r="Z7" s="1">
        <v>33234.269999999997</v>
      </c>
      <c r="AA7" s="1"/>
    </row>
    <row r="8" spans="1:27" x14ac:dyDescent="0.25">
      <c r="A8" s="15" t="s">
        <v>26</v>
      </c>
      <c r="B8" s="44">
        <v>945.5</v>
      </c>
      <c r="C8" s="44">
        <v>998.03</v>
      </c>
      <c r="D8" s="44">
        <v>630.33000000000004</v>
      </c>
      <c r="E8" s="44">
        <v>420.22</v>
      </c>
      <c r="F8" s="44">
        <v>367.69</v>
      </c>
      <c r="G8" s="44">
        <v>1103.08</v>
      </c>
      <c r="H8" s="44">
        <v>1155.6099999999999</v>
      </c>
      <c r="I8" s="44">
        <v>1575.83</v>
      </c>
      <c r="J8" s="44">
        <v>1313.2</v>
      </c>
      <c r="K8" s="44">
        <v>735.39</v>
      </c>
      <c r="L8" s="44">
        <v>577.80999999999995</v>
      </c>
      <c r="M8" s="44">
        <v>682.86</v>
      </c>
      <c r="N8" s="46">
        <v>10505.56</v>
      </c>
      <c r="O8" s="49">
        <f>(N8-Z8)/N8</f>
        <v>-9.4683481889590027E-2</v>
      </c>
      <c r="P8" s="1"/>
      <c r="Q8" s="1"/>
      <c r="R8" s="1"/>
      <c r="S8" s="73">
        <v>0.1</v>
      </c>
      <c r="T8" s="1">
        <v>499.529</v>
      </c>
      <c r="U8" s="1">
        <v>600.22699999999998</v>
      </c>
      <c r="V8" s="11">
        <v>10400.51</v>
      </c>
      <c r="W8" s="1"/>
      <c r="X8" s="1"/>
      <c r="Y8" s="1"/>
      <c r="Z8" s="1">
        <v>11500.263000000001</v>
      </c>
      <c r="AA8" s="1"/>
    </row>
    <row r="9" spans="1:27" ht="31.5" x14ac:dyDescent="0.25">
      <c r="A9" s="15" t="s">
        <v>27</v>
      </c>
      <c r="B9" s="44">
        <v>2941.56</v>
      </c>
      <c r="C9" s="44">
        <v>2521.33</v>
      </c>
      <c r="D9" s="44">
        <v>2521.33</v>
      </c>
      <c r="E9" s="44">
        <v>3361.78</v>
      </c>
      <c r="F9" s="44">
        <v>4202.22</v>
      </c>
      <c r="G9" s="44">
        <v>4202.22</v>
      </c>
      <c r="H9" s="44">
        <v>2521.33</v>
      </c>
      <c r="I9" s="44">
        <v>2101.11</v>
      </c>
      <c r="J9" s="44">
        <v>3361.78</v>
      </c>
      <c r="K9" s="44">
        <v>3782</v>
      </c>
      <c r="L9" s="44">
        <v>6303.34</v>
      </c>
      <c r="M9" s="44">
        <v>4202.22</v>
      </c>
      <c r="N9" s="46">
        <v>42022.25</v>
      </c>
      <c r="O9" s="49">
        <f>(N9-Z9)/N9</f>
        <v>0.15284060229997201</v>
      </c>
      <c r="P9" s="1"/>
      <c r="Q9" s="1"/>
      <c r="R9" s="1"/>
      <c r="S9" s="73">
        <v>0.4</v>
      </c>
      <c r="T9" s="1">
        <v>1998.116</v>
      </c>
      <c r="U9" s="1">
        <v>2400.9079999999999</v>
      </c>
      <c r="V9" s="11">
        <v>31200.52</v>
      </c>
      <c r="W9" s="1"/>
      <c r="X9" s="1"/>
      <c r="Y9" s="1"/>
      <c r="Z9" s="1">
        <v>35599.544000000002</v>
      </c>
      <c r="AA9" s="1"/>
    </row>
    <row r="10" spans="1:27" x14ac:dyDescent="0.25">
      <c r="A10" s="25" t="s">
        <v>28</v>
      </c>
      <c r="B10" s="47">
        <v>5988.17</v>
      </c>
      <c r="C10" s="47">
        <v>5095.2</v>
      </c>
      <c r="D10" s="47">
        <v>5778.06</v>
      </c>
      <c r="E10" s="47">
        <v>9034.7800000000007</v>
      </c>
      <c r="F10" s="47">
        <v>10347.98</v>
      </c>
      <c r="G10" s="47">
        <v>9507.5300000000007</v>
      </c>
      <c r="H10" s="47">
        <v>5778.06</v>
      </c>
      <c r="I10" s="47">
        <v>5252.78</v>
      </c>
      <c r="J10" s="47">
        <v>9927.76</v>
      </c>
      <c r="K10" s="47">
        <v>10295.450000000001</v>
      </c>
      <c r="L10" s="47">
        <v>16336.15</v>
      </c>
      <c r="M10" s="47">
        <v>11713.7</v>
      </c>
      <c r="N10" s="47">
        <v>105055.62</v>
      </c>
      <c r="O10" s="48"/>
      <c r="P10" s="1"/>
      <c r="Q10" s="1"/>
      <c r="R10" s="1"/>
      <c r="S10" s="51"/>
      <c r="T10" s="1">
        <v>4995.29</v>
      </c>
      <c r="U10" s="1">
        <v>6002.27</v>
      </c>
      <c r="V10" s="1">
        <v>69336.517000000007</v>
      </c>
      <c r="W10" s="1"/>
      <c r="X10" s="1"/>
      <c r="Y10" s="1"/>
      <c r="Z10" s="1"/>
      <c r="AA10" s="1"/>
    </row>
    <row r="11" spans="1:27" x14ac:dyDescent="0.25">
      <c r="A11" s="15" t="s">
        <v>29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6">
        <v>0</v>
      </c>
      <c r="O11" s="48"/>
      <c r="P11" s="1"/>
      <c r="Q11" s="1"/>
      <c r="R11" s="1"/>
      <c r="S11" s="51"/>
      <c r="T11" s="1"/>
      <c r="U11" s="1"/>
      <c r="V11" s="1"/>
      <c r="W11" s="1"/>
      <c r="X11" s="1"/>
      <c r="Y11" s="1"/>
      <c r="Z11" s="1"/>
      <c r="AA11" s="1"/>
    </row>
    <row r="12" spans="1:27" x14ac:dyDescent="0.25">
      <c r="A12" s="15" t="s">
        <v>30</v>
      </c>
      <c r="B12" s="44">
        <v>15478.19</v>
      </c>
      <c r="C12" s="44">
        <v>16445.580000000002</v>
      </c>
      <c r="D12" s="44">
        <v>16445.580000000002</v>
      </c>
      <c r="E12" s="44">
        <v>13543.42</v>
      </c>
      <c r="F12" s="44">
        <v>13543.42</v>
      </c>
      <c r="G12" s="44">
        <v>13543.42</v>
      </c>
      <c r="H12" s="44">
        <v>17412.97</v>
      </c>
      <c r="I12" s="44">
        <v>17412.97</v>
      </c>
      <c r="J12" s="44">
        <v>17412.97</v>
      </c>
      <c r="K12" s="44">
        <v>17412.97</v>
      </c>
      <c r="L12" s="44">
        <v>17412.97</v>
      </c>
      <c r="M12" s="44">
        <v>17412.97</v>
      </c>
      <c r="N12" s="46">
        <v>193477.43</v>
      </c>
      <c r="O12" s="49">
        <f>(N12-Z12)/N12</f>
        <v>0.35142078329239745</v>
      </c>
      <c r="P12" s="1"/>
      <c r="Q12" s="1"/>
      <c r="R12" s="1"/>
      <c r="S12" s="74">
        <v>0.85</v>
      </c>
      <c r="T12" s="10">
        <v>5968.64</v>
      </c>
      <c r="U12" s="10">
        <v>3433.48</v>
      </c>
      <c r="V12" s="10">
        <v>110623.57</v>
      </c>
      <c r="W12" s="10">
        <v>3756.79</v>
      </c>
      <c r="X12" s="10">
        <v>1579.41</v>
      </c>
      <c r="Y12" s="3">
        <v>123.55</v>
      </c>
      <c r="Z12" s="10">
        <v>125485.44</v>
      </c>
      <c r="AA12" s="1"/>
    </row>
    <row r="13" spans="1:27" x14ac:dyDescent="0.25">
      <c r="A13" s="15" t="s">
        <v>31</v>
      </c>
      <c r="B13" s="44">
        <v>682.86</v>
      </c>
      <c r="C13" s="44">
        <v>5121.46</v>
      </c>
      <c r="D13" s="44">
        <v>682.86</v>
      </c>
      <c r="E13" s="44">
        <v>682.86</v>
      </c>
      <c r="F13" s="44">
        <v>5121.46</v>
      </c>
      <c r="G13" s="44">
        <v>2048.58</v>
      </c>
      <c r="H13" s="44">
        <v>1365.72</v>
      </c>
      <c r="I13" s="44">
        <v>7511.48</v>
      </c>
      <c r="J13" s="44">
        <v>4097.17</v>
      </c>
      <c r="K13" s="44">
        <v>5121.46</v>
      </c>
      <c r="L13" s="44">
        <v>682.86</v>
      </c>
      <c r="M13" s="44">
        <v>1024.29</v>
      </c>
      <c r="N13" s="46">
        <v>34143.08</v>
      </c>
      <c r="O13" s="49">
        <f>(N13-Z13)/N13</f>
        <v>0.56382406039525435</v>
      </c>
      <c r="P13" s="1"/>
      <c r="Q13" s="1"/>
      <c r="R13" s="1"/>
      <c r="S13" s="74">
        <v>0.15</v>
      </c>
      <c r="T13" s="10">
        <v>1053.29</v>
      </c>
      <c r="U13" s="3">
        <v>605.91</v>
      </c>
      <c r="V13" s="10">
        <v>12291.51</v>
      </c>
      <c r="W13" s="3">
        <v>662.96</v>
      </c>
      <c r="X13" s="3">
        <v>278.72000000000003</v>
      </c>
      <c r="Y13" s="3"/>
      <c r="Z13" s="10">
        <v>14892.39</v>
      </c>
      <c r="AA13" s="1"/>
    </row>
    <row r="14" spans="1:27" x14ac:dyDescent="0.25">
      <c r="A14" s="25" t="s">
        <v>32</v>
      </c>
      <c r="B14" s="47">
        <v>16161.06</v>
      </c>
      <c r="C14" s="47">
        <v>21567.040000000001</v>
      </c>
      <c r="D14" s="47">
        <v>17128.439999999999</v>
      </c>
      <c r="E14" s="47">
        <v>14226.28</v>
      </c>
      <c r="F14" s="47">
        <v>18664.88</v>
      </c>
      <c r="G14" s="47">
        <v>15592</v>
      </c>
      <c r="H14" s="47">
        <v>18778.689999999999</v>
      </c>
      <c r="I14" s="47">
        <v>24924.45</v>
      </c>
      <c r="J14" s="47">
        <v>21510.14</v>
      </c>
      <c r="K14" s="47">
        <v>22534.43</v>
      </c>
      <c r="L14" s="47">
        <v>18095.830000000002</v>
      </c>
      <c r="M14" s="47">
        <v>18437.259999999998</v>
      </c>
      <c r="N14" s="47">
        <v>227620.51</v>
      </c>
      <c r="O14" s="48"/>
      <c r="P14" s="1"/>
      <c r="Q14" s="1"/>
      <c r="R14" s="1"/>
      <c r="S14" s="75"/>
      <c r="T14" s="10">
        <v>7021.93</v>
      </c>
      <c r="U14" s="10">
        <v>4039.39</v>
      </c>
      <c r="V14" s="10">
        <v>122915.08</v>
      </c>
      <c r="W14" s="10">
        <v>4419.75</v>
      </c>
      <c r="X14" s="10">
        <v>1858.13</v>
      </c>
      <c r="Y14" s="3">
        <v>123.55</v>
      </c>
      <c r="Z14" s="3"/>
      <c r="AA14" s="1"/>
    </row>
    <row r="15" spans="1:27" x14ac:dyDescent="0.25">
      <c r="A15" s="15" t="s">
        <v>33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>
        <v>0</v>
      </c>
      <c r="O15" s="48"/>
      <c r="P15" s="1"/>
      <c r="Q15" s="1"/>
      <c r="R15" s="1"/>
      <c r="S15" s="75"/>
      <c r="T15" s="3"/>
      <c r="U15" s="3"/>
      <c r="V15" s="3"/>
      <c r="W15" s="3"/>
      <c r="X15" s="3"/>
      <c r="Y15" s="3"/>
      <c r="Z15" s="3"/>
      <c r="AA15" s="1"/>
    </row>
    <row r="16" spans="1:27" x14ac:dyDescent="0.25">
      <c r="A16" s="15" t="s">
        <v>34</v>
      </c>
      <c r="B16" s="44">
        <v>188.56</v>
      </c>
      <c r="C16" s="44">
        <v>314.26</v>
      </c>
      <c r="D16" s="44">
        <v>628.53</v>
      </c>
      <c r="E16" s="44">
        <v>691.38</v>
      </c>
      <c r="F16" s="44">
        <v>502.82</v>
      </c>
      <c r="G16" s="44">
        <v>251.41</v>
      </c>
      <c r="H16" s="44">
        <v>188.56</v>
      </c>
      <c r="I16" s="44">
        <v>628.53</v>
      </c>
      <c r="J16" s="44">
        <v>691.38</v>
      </c>
      <c r="K16" s="44">
        <v>1131.3499999999999</v>
      </c>
      <c r="L16" s="44">
        <v>817.08</v>
      </c>
      <c r="M16" s="44">
        <v>251.41</v>
      </c>
      <c r="N16" s="46">
        <v>6285.25</v>
      </c>
      <c r="O16" s="49">
        <f>(N16-Z16)/N16</f>
        <v>0.54536096416212565</v>
      </c>
      <c r="P16" s="1"/>
      <c r="Q16" s="1"/>
      <c r="R16" s="1"/>
      <c r="S16" s="74">
        <v>0.36</v>
      </c>
      <c r="T16" s="3">
        <v>233.07</v>
      </c>
      <c r="U16" s="10">
        <v>1088.3599999999999</v>
      </c>
      <c r="V16" s="10">
        <v>1536.1</v>
      </c>
      <c r="W16" s="3"/>
      <c r="X16" s="3"/>
      <c r="Y16" s="3"/>
      <c r="Z16" s="10">
        <v>2857.52</v>
      </c>
      <c r="AA16" s="1"/>
    </row>
    <row r="17" spans="1:27" x14ac:dyDescent="0.25">
      <c r="A17" s="15" t="s">
        <v>35</v>
      </c>
      <c r="B17" s="44">
        <v>448.96</v>
      </c>
      <c r="C17" s="44">
        <v>336.72</v>
      </c>
      <c r="D17" s="44">
        <v>561.20000000000005</v>
      </c>
      <c r="E17" s="44">
        <v>1122.4000000000001</v>
      </c>
      <c r="F17" s="44">
        <v>1234.6400000000001</v>
      </c>
      <c r="G17" s="44">
        <v>897.92</v>
      </c>
      <c r="H17" s="44">
        <v>448.96</v>
      </c>
      <c r="I17" s="44">
        <v>336.72</v>
      </c>
      <c r="J17" s="44">
        <v>1122.4000000000001</v>
      </c>
      <c r="K17" s="44">
        <v>1234.6400000000001</v>
      </c>
      <c r="L17" s="44">
        <v>2020.32</v>
      </c>
      <c r="M17" s="44">
        <v>1459.12</v>
      </c>
      <c r="N17" s="46">
        <v>11224.02</v>
      </c>
      <c r="O17" s="49">
        <f>(N17-Z17)/N17</f>
        <v>0.5844715173351438</v>
      </c>
      <c r="P17" s="1"/>
      <c r="Q17" s="1"/>
      <c r="R17" s="1"/>
      <c r="S17" s="74">
        <v>0.64</v>
      </c>
      <c r="T17" s="3">
        <v>416.2</v>
      </c>
      <c r="U17" s="10">
        <v>1943.55</v>
      </c>
      <c r="V17" s="10">
        <v>2304.14</v>
      </c>
      <c r="W17" s="3"/>
      <c r="X17" s="3"/>
      <c r="Y17" s="3"/>
      <c r="Z17" s="10">
        <v>4663.8999999999996</v>
      </c>
      <c r="AA17" s="1"/>
    </row>
    <row r="18" spans="1:27" x14ac:dyDescent="0.25">
      <c r="A18" s="25" t="s">
        <v>36</v>
      </c>
      <c r="B18" s="47">
        <v>637.52</v>
      </c>
      <c r="C18" s="47">
        <v>650.98</v>
      </c>
      <c r="D18" s="47">
        <v>1189.73</v>
      </c>
      <c r="E18" s="47">
        <v>1813.78</v>
      </c>
      <c r="F18" s="47">
        <v>1737.46</v>
      </c>
      <c r="G18" s="47">
        <v>1149.33</v>
      </c>
      <c r="H18" s="47">
        <v>637.52</v>
      </c>
      <c r="I18" s="47">
        <v>965.25</v>
      </c>
      <c r="J18" s="47">
        <v>1813.78</v>
      </c>
      <c r="K18" s="47">
        <v>2365.9899999999998</v>
      </c>
      <c r="L18" s="47">
        <v>2837.41</v>
      </c>
      <c r="M18" s="47">
        <v>1710.53</v>
      </c>
      <c r="N18" s="47">
        <v>17509.27</v>
      </c>
      <c r="O18" s="20"/>
      <c r="P18" s="1"/>
      <c r="Q18" s="1"/>
      <c r="R18" s="1"/>
      <c r="S18" s="3"/>
      <c r="T18" s="3">
        <v>649.27</v>
      </c>
      <c r="U18" s="10">
        <v>3031.91</v>
      </c>
      <c r="V18" s="10">
        <v>3840.24</v>
      </c>
      <c r="W18" s="3"/>
      <c r="X18" s="3"/>
      <c r="Y18" s="3"/>
      <c r="Z18" s="3"/>
      <c r="AA18" s="1"/>
    </row>
    <row r="19" spans="1:27" x14ac:dyDescent="0.25">
      <c r="A19" s="15" t="s">
        <v>37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6">
        <v>0</v>
      </c>
      <c r="O19" s="52"/>
      <c r="P19" s="1"/>
      <c r="Q19" s="1"/>
      <c r="R19" s="1"/>
      <c r="S19" s="3"/>
      <c r="T19" s="10">
        <v>12666.49</v>
      </c>
      <c r="U19" s="10">
        <v>13073.57</v>
      </c>
      <c r="V19" s="10">
        <v>196091.84</v>
      </c>
      <c r="W19" s="10">
        <v>4419.75</v>
      </c>
      <c r="X19" s="10">
        <v>1858.13</v>
      </c>
      <c r="Y19" s="3">
        <v>123.55</v>
      </c>
      <c r="Z19" s="10">
        <v>228233.33</v>
      </c>
      <c r="AA19" s="1"/>
    </row>
    <row r="20" spans="1:27" x14ac:dyDescent="0.25">
      <c r="A20" s="15" t="s">
        <v>38</v>
      </c>
      <c r="B20" s="44"/>
      <c r="C20" s="44"/>
      <c r="D20" s="44"/>
      <c r="E20" s="44"/>
      <c r="F20" s="43"/>
      <c r="G20" s="43"/>
      <c r="H20" s="44"/>
      <c r="I20" s="43">
        <v>130.96</v>
      </c>
      <c r="J20" s="43"/>
      <c r="K20" s="43">
        <v>19.440000000000001</v>
      </c>
      <c r="L20" s="43"/>
      <c r="M20" s="43">
        <v>931.71</v>
      </c>
      <c r="N20" s="46">
        <v>1082.1099999999999</v>
      </c>
      <c r="O20" s="2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25">
      <c r="A21" s="15" t="s">
        <v>39</v>
      </c>
      <c r="B21" s="44"/>
      <c r="C21" s="44"/>
      <c r="D21" s="44"/>
      <c r="E21" s="44"/>
      <c r="F21" s="43">
        <v>200.68</v>
      </c>
      <c r="G21" s="43">
        <v>401.36</v>
      </c>
      <c r="H21" s="43">
        <v>200.68</v>
      </c>
      <c r="I21" s="43">
        <v>200.68</v>
      </c>
      <c r="J21" s="43">
        <v>200.68</v>
      </c>
      <c r="K21" s="43">
        <v>401.36</v>
      </c>
      <c r="L21" s="43">
        <v>200.68</v>
      </c>
      <c r="M21" s="43">
        <v>200.68</v>
      </c>
      <c r="N21" s="46">
        <v>2006.8</v>
      </c>
      <c r="O21" s="20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25">
      <c r="A22" s="25" t="s">
        <v>40</v>
      </c>
      <c r="B22" s="47">
        <v>22786.74</v>
      </c>
      <c r="C22" s="47">
        <v>27313.22</v>
      </c>
      <c r="D22" s="47">
        <v>24096.23</v>
      </c>
      <c r="E22" s="47">
        <v>25074.84</v>
      </c>
      <c r="F22" s="47">
        <v>30951</v>
      </c>
      <c r="G22" s="47">
        <v>26650.23</v>
      </c>
      <c r="H22" s="47">
        <v>25394.95</v>
      </c>
      <c r="I22" s="47">
        <v>31474.11</v>
      </c>
      <c r="J22" s="47">
        <v>33452.35</v>
      </c>
      <c r="K22" s="47">
        <v>35616.67</v>
      </c>
      <c r="L22" s="47">
        <v>37470.07</v>
      </c>
      <c r="M22" s="47">
        <v>32993.89</v>
      </c>
      <c r="N22" s="47">
        <v>353274.31</v>
      </c>
      <c r="O22" s="20"/>
      <c r="P22" s="1"/>
      <c r="Q22" s="55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25">
      <c r="A23" s="15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20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25">
      <c r="A24" s="15" t="s">
        <v>41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6">
        <v>0</v>
      </c>
      <c r="O24" s="2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25">
      <c r="A25" s="15" t="s">
        <v>42</v>
      </c>
      <c r="B25" s="43"/>
      <c r="C25" s="43"/>
      <c r="D25" s="43"/>
      <c r="E25" s="43"/>
      <c r="F25" s="44"/>
      <c r="G25" s="44"/>
      <c r="H25" s="44"/>
      <c r="I25" s="44"/>
      <c r="J25" s="44"/>
      <c r="K25" s="44"/>
      <c r="L25" s="44"/>
      <c r="M25" s="44"/>
      <c r="N25" s="46">
        <v>0</v>
      </c>
      <c r="O25" s="20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25">
      <c r="A26" s="15" t="s">
        <v>43</v>
      </c>
      <c r="B26" s="44">
        <v>300.11</v>
      </c>
      <c r="C26" s="44">
        <v>360.13</v>
      </c>
      <c r="D26" s="44">
        <v>420.15</v>
      </c>
      <c r="E26" s="44">
        <v>510.19</v>
      </c>
      <c r="F26" s="44">
        <v>540.20000000000005</v>
      </c>
      <c r="G26" s="44">
        <v>480.18</v>
      </c>
      <c r="H26" s="44">
        <v>300.11</v>
      </c>
      <c r="I26" s="44">
        <v>360.13</v>
      </c>
      <c r="J26" s="44">
        <v>510.19</v>
      </c>
      <c r="K26" s="44">
        <v>780.29</v>
      </c>
      <c r="L26" s="44">
        <v>780.29</v>
      </c>
      <c r="M26" s="44">
        <v>660.3</v>
      </c>
      <c r="N26" s="46">
        <v>6002.27</v>
      </c>
      <c r="O26" s="2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x14ac:dyDescent="0.25">
      <c r="A27" s="15" t="s">
        <v>44</v>
      </c>
      <c r="B27" s="43">
        <v>282.75</v>
      </c>
      <c r="C27" s="43">
        <v>403.93</v>
      </c>
      <c r="D27" s="43">
        <v>282.75</v>
      </c>
      <c r="E27" s="43">
        <v>242.36</v>
      </c>
      <c r="F27" s="44">
        <v>323.14999999999998</v>
      </c>
      <c r="G27" s="44">
        <v>282.75</v>
      </c>
      <c r="H27" s="44">
        <v>323.14999999999998</v>
      </c>
      <c r="I27" s="44">
        <v>403.9</v>
      </c>
      <c r="J27" s="44">
        <v>363.54</v>
      </c>
      <c r="K27" s="44">
        <v>403.9</v>
      </c>
      <c r="L27" s="44">
        <v>363.67</v>
      </c>
      <c r="M27" s="44">
        <v>363.54</v>
      </c>
      <c r="N27" s="46">
        <v>4039.39</v>
      </c>
      <c r="O27" s="20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x14ac:dyDescent="0.25">
      <c r="A28" s="15" t="s">
        <v>45</v>
      </c>
      <c r="B28" s="43">
        <v>150.59</v>
      </c>
      <c r="C28" s="43">
        <v>145.94999999999999</v>
      </c>
      <c r="D28" s="43">
        <v>212.23</v>
      </c>
      <c r="E28" s="43">
        <v>215.65</v>
      </c>
      <c r="F28" s="44">
        <v>303.10000000000002</v>
      </c>
      <c r="G28" s="44">
        <v>240.1</v>
      </c>
      <c r="H28" s="44">
        <v>202.45</v>
      </c>
      <c r="I28" s="44">
        <v>273.87</v>
      </c>
      <c r="J28" s="44">
        <v>242.55</v>
      </c>
      <c r="K28" s="44">
        <v>363.82</v>
      </c>
      <c r="L28" s="44">
        <v>384.81</v>
      </c>
      <c r="M28" s="44">
        <v>296.79000000000002</v>
      </c>
      <c r="N28" s="46">
        <v>3031.91</v>
      </c>
      <c r="O28" s="20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25">
      <c r="A29" s="15" t="s">
        <v>46</v>
      </c>
      <c r="B29" s="47">
        <v>733.45</v>
      </c>
      <c r="C29" s="47">
        <v>910.01</v>
      </c>
      <c r="D29" s="47">
        <v>915.13</v>
      </c>
      <c r="E29" s="47">
        <v>968.2</v>
      </c>
      <c r="F29" s="47">
        <v>1166.45</v>
      </c>
      <c r="G29" s="47">
        <v>1003.03</v>
      </c>
      <c r="H29" s="47">
        <v>825.71</v>
      </c>
      <c r="I29" s="47">
        <v>1037.9000000000001</v>
      </c>
      <c r="J29" s="47">
        <v>1116.28</v>
      </c>
      <c r="K29" s="47">
        <v>1548.01</v>
      </c>
      <c r="L29" s="47">
        <v>1528.77</v>
      </c>
      <c r="M29" s="47">
        <v>1320.63</v>
      </c>
      <c r="N29" s="47">
        <v>13073.57</v>
      </c>
      <c r="O29" s="20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25">
      <c r="A30" s="15" t="s">
        <v>47</v>
      </c>
      <c r="B30" s="44"/>
      <c r="C30" s="44"/>
      <c r="D30" s="43"/>
      <c r="E30" s="43"/>
      <c r="F30" s="43"/>
      <c r="G30" s="43"/>
      <c r="H30" s="44"/>
      <c r="I30" s="43"/>
      <c r="J30" s="43"/>
      <c r="K30" s="43"/>
      <c r="L30" s="43"/>
      <c r="M30" s="44"/>
      <c r="N30" s="46">
        <v>0</v>
      </c>
      <c r="O30" s="48" t="s">
        <v>48</v>
      </c>
      <c r="P30" s="5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27" customHeight="1" x14ac:dyDescent="0.25">
      <c r="A31" s="15" t="s">
        <v>49</v>
      </c>
      <c r="B31" s="43">
        <v>1386.77</v>
      </c>
      <c r="C31" s="43">
        <v>1664.12</v>
      </c>
      <c r="D31" s="43">
        <v>1941.48</v>
      </c>
      <c r="E31" s="43">
        <v>2357.5100000000002</v>
      </c>
      <c r="F31" s="43">
        <v>2496.19</v>
      </c>
      <c r="G31" s="43">
        <v>2218.83</v>
      </c>
      <c r="H31" s="43">
        <v>1386.77</v>
      </c>
      <c r="I31" s="43">
        <v>1664.12</v>
      </c>
      <c r="J31" s="43">
        <v>2357.5100000000002</v>
      </c>
      <c r="K31" s="43">
        <v>3605.61</v>
      </c>
      <c r="L31" s="43">
        <v>3605.61</v>
      </c>
      <c r="M31" s="43">
        <v>3050.97</v>
      </c>
      <c r="N31" s="46">
        <v>27735.49</v>
      </c>
      <c r="O31" s="50">
        <v>0.47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25">
      <c r="A32" s="35" t="s">
        <v>50</v>
      </c>
      <c r="B32" s="44">
        <v>988.04</v>
      </c>
      <c r="C32" s="44">
        <v>936.04</v>
      </c>
      <c r="D32" s="43">
        <v>624.03</v>
      </c>
      <c r="E32" s="43">
        <v>364.02</v>
      </c>
      <c r="F32" s="43">
        <v>416.02</v>
      </c>
      <c r="G32" s="43">
        <v>1144.05</v>
      </c>
      <c r="H32" s="44">
        <v>1092.05</v>
      </c>
      <c r="I32" s="43">
        <v>1300.06</v>
      </c>
      <c r="J32" s="43">
        <v>1560.07</v>
      </c>
      <c r="K32" s="43">
        <v>728.03</v>
      </c>
      <c r="L32" s="43">
        <v>572.02</v>
      </c>
      <c r="M32" s="44">
        <v>676.08</v>
      </c>
      <c r="N32" s="46">
        <v>10400.51</v>
      </c>
      <c r="O32" s="50">
        <v>0.01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25">
      <c r="A33" s="35" t="s">
        <v>51</v>
      </c>
      <c r="B33" s="44">
        <v>1872.03</v>
      </c>
      <c r="C33" s="44">
        <v>2084.5500000000002</v>
      </c>
      <c r="D33" s="43">
        <v>1716.02</v>
      </c>
      <c r="E33" s="43">
        <v>2384.0300000000002</v>
      </c>
      <c r="F33" s="43">
        <v>3432.05</v>
      </c>
      <c r="G33" s="43">
        <v>2808.04</v>
      </c>
      <c r="H33" s="44">
        <v>2174.0300000000002</v>
      </c>
      <c r="I33" s="43">
        <v>1744.03</v>
      </c>
      <c r="J33" s="43">
        <v>2340</v>
      </c>
      <c r="K33" s="43">
        <v>3120.12</v>
      </c>
      <c r="L33" s="43">
        <v>4368.07</v>
      </c>
      <c r="M33" s="44">
        <v>3157.55</v>
      </c>
      <c r="N33" s="46">
        <v>31200.52</v>
      </c>
      <c r="O33" s="50">
        <v>0.26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8" customHeight="1" x14ac:dyDescent="0.25">
      <c r="A34" s="15" t="s">
        <v>52</v>
      </c>
      <c r="B34" s="44">
        <v>9403.08</v>
      </c>
      <c r="C34" s="44">
        <v>8296.76</v>
      </c>
      <c r="D34" s="43">
        <v>8628.6299999999992</v>
      </c>
      <c r="E34" s="43">
        <v>7522.4</v>
      </c>
      <c r="F34" s="43">
        <v>7566.64</v>
      </c>
      <c r="G34" s="43">
        <v>7743.64</v>
      </c>
      <c r="H34" s="44">
        <v>9734.8700000000008</v>
      </c>
      <c r="I34" s="43">
        <v>10841.1</v>
      </c>
      <c r="J34" s="43">
        <v>9513.6200000000008</v>
      </c>
      <c r="K34" s="43">
        <v>9734.8700000000008</v>
      </c>
      <c r="L34" s="43">
        <v>12168.59</v>
      </c>
      <c r="M34" s="44">
        <v>9469.3700000000008</v>
      </c>
      <c r="N34" s="46">
        <v>110623.57</v>
      </c>
      <c r="O34" s="50">
        <v>0.43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25">
      <c r="A35" s="15" t="s">
        <v>53</v>
      </c>
      <c r="B35" s="44">
        <v>245.83</v>
      </c>
      <c r="C35" s="44">
        <v>1843.72</v>
      </c>
      <c r="D35" s="43">
        <v>245.83</v>
      </c>
      <c r="E35" s="43">
        <v>245.83</v>
      </c>
      <c r="F35" s="43">
        <v>1843.72</v>
      </c>
      <c r="G35" s="43">
        <v>737.4</v>
      </c>
      <c r="H35" s="44">
        <v>491.66</v>
      </c>
      <c r="I35" s="43">
        <v>2704.13</v>
      </c>
      <c r="J35" s="43">
        <v>1474.98</v>
      </c>
      <c r="K35" s="43">
        <v>1843.74</v>
      </c>
      <c r="L35" s="43">
        <v>245.83</v>
      </c>
      <c r="M35" s="44">
        <v>368.84</v>
      </c>
      <c r="N35" s="46">
        <v>12291.51</v>
      </c>
      <c r="O35" s="50">
        <v>0.64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25">
      <c r="A36" s="15" t="s">
        <v>54</v>
      </c>
      <c r="B36" s="44">
        <v>53.76</v>
      </c>
      <c r="C36" s="44">
        <v>82.94</v>
      </c>
      <c r="D36" s="43">
        <v>130.56</v>
      </c>
      <c r="E36" s="43">
        <v>164.97</v>
      </c>
      <c r="F36" s="43">
        <v>122.88</v>
      </c>
      <c r="G36" s="43">
        <v>64.510000000000005</v>
      </c>
      <c r="H36" s="44">
        <v>72.19</v>
      </c>
      <c r="I36" s="43">
        <v>168.97</v>
      </c>
      <c r="J36" s="43">
        <v>184.33</v>
      </c>
      <c r="K36" s="43">
        <v>207.37</v>
      </c>
      <c r="L36" s="43">
        <v>199.14</v>
      </c>
      <c r="M36" s="44">
        <v>84.48</v>
      </c>
      <c r="N36" s="46">
        <v>1536.1</v>
      </c>
      <c r="O36" s="50">
        <v>0.76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25">
      <c r="A37" s="15" t="s">
        <v>55</v>
      </c>
      <c r="B37" s="44">
        <v>115.2</v>
      </c>
      <c r="C37" s="44">
        <v>92.16</v>
      </c>
      <c r="D37" s="43">
        <v>69.12</v>
      </c>
      <c r="E37" s="43">
        <v>69.12</v>
      </c>
      <c r="F37" s="43">
        <v>230.41</v>
      </c>
      <c r="G37" s="43">
        <v>253.45</v>
      </c>
      <c r="H37" s="44">
        <v>184.33</v>
      </c>
      <c r="I37" s="43">
        <v>92.16</v>
      </c>
      <c r="J37" s="43">
        <v>230.41</v>
      </c>
      <c r="K37" s="43">
        <v>299.58999999999997</v>
      </c>
      <c r="L37" s="43">
        <v>414.74</v>
      </c>
      <c r="M37" s="44">
        <v>253.45</v>
      </c>
      <c r="N37" s="46">
        <v>2304.14</v>
      </c>
      <c r="O37" s="50">
        <v>0.79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25">
      <c r="A38" s="15" t="s">
        <v>56</v>
      </c>
      <c r="B38" s="47">
        <v>14064.71</v>
      </c>
      <c r="C38" s="47">
        <v>15000.29</v>
      </c>
      <c r="D38" s="47">
        <v>13355.67</v>
      </c>
      <c r="E38" s="47">
        <v>13107.88</v>
      </c>
      <c r="F38" s="47">
        <v>16107.91</v>
      </c>
      <c r="G38" s="47">
        <v>14969.92</v>
      </c>
      <c r="H38" s="47">
        <v>15135.9</v>
      </c>
      <c r="I38" s="47">
        <v>18514.57</v>
      </c>
      <c r="J38" s="47">
        <v>17660.919999999998</v>
      </c>
      <c r="K38" s="47">
        <v>19539.330000000002</v>
      </c>
      <c r="L38" s="47">
        <v>21574</v>
      </c>
      <c r="M38" s="47">
        <v>17060.740000000002</v>
      </c>
      <c r="N38" s="47">
        <v>196091.84</v>
      </c>
      <c r="O38" s="20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25">
      <c r="A39" s="15" t="s">
        <v>57</v>
      </c>
      <c r="B39" s="44"/>
      <c r="C39" s="44"/>
      <c r="D39" s="44"/>
      <c r="E39" s="44"/>
      <c r="F39" s="44"/>
      <c r="G39" s="44"/>
      <c r="H39" s="44"/>
      <c r="I39" s="43"/>
      <c r="J39" s="44"/>
      <c r="K39" s="43"/>
      <c r="L39" s="43"/>
      <c r="M39" s="43">
        <v>123.55</v>
      </c>
      <c r="N39" s="46">
        <v>123.55</v>
      </c>
      <c r="O39" s="20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25">
      <c r="A40" s="15" t="s">
        <v>58</v>
      </c>
      <c r="B40" s="44"/>
      <c r="C40" s="44"/>
      <c r="D40" s="44"/>
      <c r="E40" s="44"/>
      <c r="F40" s="44"/>
      <c r="G40" s="44"/>
      <c r="H40" s="44"/>
      <c r="I40" s="43">
        <v>1016.54</v>
      </c>
      <c r="J40" s="44">
        <v>839.75</v>
      </c>
      <c r="K40" s="43">
        <v>1237.53</v>
      </c>
      <c r="L40" s="43">
        <v>751.35</v>
      </c>
      <c r="M40" s="43">
        <v>574.58000000000004</v>
      </c>
      <c r="N40" s="46">
        <v>4419.75</v>
      </c>
      <c r="O40" s="20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25">
      <c r="A41" s="15" t="s">
        <v>59</v>
      </c>
      <c r="B41" s="44"/>
      <c r="C41" s="44"/>
      <c r="D41" s="44"/>
      <c r="E41" s="44"/>
      <c r="F41" s="44"/>
      <c r="G41" s="44"/>
      <c r="H41" s="44"/>
      <c r="I41" s="43">
        <v>353.04</v>
      </c>
      <c r="J41" s="44">
        <v>408.79</v>
      </c>
      <c r="K41" s="43">
        <v>427.37</v>
      </c>
      <c r="L41" s="43">
        <v>408.79</v>
      </c>
      <c r="M41" s="43">
        <v>260.14</v>
      </c>
      <c r="N41" s="46">
        <v>1858.13</v>
      </c>
      <c r="O41" s="20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25">
      <c r="A42" s="15" t="s">
        <v>60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1369.58</v>
      </c>
      <c r="J42" s="47">
        <v>1248.54</v>
      </c>
      <c r="K42" s="47">
        <v>1664.9</v>
      </c>
      <c r="L42" s="47">
        <v>1160.1400000000001</v>
      </c>
      <c r="M42" s="47">
        <v>834.72</v>
      </c>
      <c r="N42" s="47">
        <v>6277.88</v>
      </c>
      <c r="O42" s="20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25">
      <c r="A43" s="15" t="s">
        <v>61</v>
      </c>
      <c r="B43" s="44"/>
      <c r="C43" s="44"/>
      <c r="D43" s="44"/>
      <c r="E43" s="44"/>
      <c r="F43" s="44"/>
      <c r="G43" s="44"/>
      <c r="H43" s="44"/>
      <c r="I43" s="43"/>
      <c r="J43" s="44"/>
      <c r="K43" s="44"/>
      <c r="L43" s="43"/>
      <c r="M43" s="44"/>
      <c r="N43" s="46">
        <v>0</v>
      </c>
      <c r="O43" s="20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25">
      <c r="A44" s="15" t="s">
        <v>62</v>
      </c>
      <c r="B44" s="43">
        <v>249.76</v>
      </c>
      <c r="C44" s="43">
        <v>299.70999999999998</v>
      </c>
      <c r="D44" s="43">
        <v>349.67</v>
      </c>
      <c r="E44" s="43">
        <v>424.6</v>
      </c>
      <c r="F44" s="43">
        <v>449.5</v>
      </c>
      <c r="G44" s="43">
        <v>399.62</v>
      </c>
      <c r="H44" s="43">
        <v>249.76</v>
      </c>
      <c r="I44" s="43">
        <v>299.70999999999998</v>
      </c>
      <c r="J44" s="43">
        <v>424.73</v>
      </c>
      <c r="K44" s="43">
        <v>649.38</v>
      </c>
      <c r="L44" s="43">
        <v>649.38</v>
      </c>
      <c r="M44" s="43">
        <v>549.47</v>
      </c>
      <c r="N44" s="46">
        <v>4995.29</v>
      </c>
      <c r="O44" s="20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25">
      <c r="A45" s="15" t="s">
        <v>63</v>
      </c>
      <c r="B45" s="44">
        <v>491.53</v>
      </c>
      <c r="C45" s="44">
        <v>702.19</v>
      </c>
      <c r="D45" s="44">
        <v>491.53</v>
      </c>
      <c r="E45" s="43">
        <v>421.31</v>
      </c>
      <c r="F45" s="44">
        <v>561.75</v>
      </c>
      <c r="G45" s="44">
        <v>491.53</v>
      </c>
      <c r="H45" s="44">
        <v>561.75</v>
      </c>
      <c r="I45" s="44">
        <v>702.19</v>
      </c>
      <c r="J45" s="44">
        <v>631.97</v>
      </c>
      <c r="K45" s="44">
        <v>702.19</v>
      </c>
      <c r="L45" s="44">
        <v>632.03</v>
      </c>
      <c r="M45" s="43">
        <v>631.96</v>
      </c>
      <c r="N45" s="46">
        <v>7021.93</v>
      </c>
      <c r="O45" s="20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25">
      <c r="A46" s="15" t="s">
        <v>64</v>
      </c>
      <c r="B46" s="44"/>
      <c r="C46" s="44"/>
      <c r="D46" s="44"/>
      <c r="E46" s="43"/>
      <c r="F46" s="44"/>
      <c r="G46" s="44"/>
      <c r="H46" s="44"/>
      <c r="I46" s="44">
        <v>105.55</v>
      </c>
      <c r="J46" s="44"/>
      <c r="K46" s="44">
        <v>15.27</v>
      </c>
      <c r="L46" s="44"/>
      <c r="M46" s="44">
        <v>528.45000000000005</v>
      </c>
      <c r="N46" s="46">
        <v>649.27</v>
      </c>
      <c r="O46" s="20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25">
      <c r="A47" s="15" t="s">
        <v>65</v>
      </c>
      <c r="B47" s="47">
        <v>741.29</v>
      </c>
      <c r="C47" s="47">
        <v>1001.9</v>
      </c>
      <c r="D47" s="47">
        <v>841.2</v>
      </c>
      <c r="E47" s="47">
        <v>845.91</v>
      </c>
      <c r="F47" s="47">
        <v>1011.25</v>
      </c>
      <c r="G47" s="47">
        <v>891.15</v>
      </c>
      <c r="H47" s="47">
        <v>811.51</v>
      </c>
      <c r="I47" s="47">
        <v>1107.45</v>
      </c>
      <c r="J47" s="47">
        <v>1056.7</v>
      </c>
      <c r="K47" s="47">
        <v>1366.84</v>
      </c>
      <c r="L47" s="47">
        <v>1281.4100000000001</v>
      </c>
      <c r="M47" s="47">
        <v>1709.88</v>
      </c>
      <c r="N47" s="47">
        <v>12666.49</v>
      </c>
      <c r="O47" s="20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25">
      <c r="A48" s="15" t="s">
        <v>66</v>
      </c>
      <c r="B48" s="47">
        <v>15539.45</v>
      </c>
      <c r="C48" s="47">
        <v>16912.2</v>
      </c>
      <c r="D48" s="47">
        <v>15112</v>
      </c>
      <c r="E48" s="47">
        <v>14921.99</v>
      </c>
      <c r="F48" s="47">
        <v>18285.61</v>
      </c>
      <c r="G48" s="47">
        <v>16864.099999999999</v>
      </c>
      <c r="H48" s="47">
        <v>16773.12</v>
      </c>
      <c r="I48" s="47">
        <v>22029.5</v>
      </c>
      <c r="J48" s="47">
        <v>21082.44</v>
      </c>
      <c r="K48" s="47">
        <v>24119.08</v>
      </c>
      <c r="L48" s="47">
        <v>25544.32</v>
      </c>
      <c r="M48" s="47">
        <v>21049.52</v>
      </c>
      <c r="N48" s="47">
        <v>228233.33</v>
      </c>
      <c r="O48" s="20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25">
      <c r="A49" s="25" t="s">
        <v>67</v>
      </c>
      <c r="B49" s="47">
        <v>7247.29</v>
      </c>
      <c r="C49" s="47">
        <v>10401.02</v>
      </c>
      <c r="D49" s="47">
        <v>8984.23</v>
      </c>
      <c r="E49" s="47">
        <v>10152.86</v>
      </c>
      <c r="F49" s="47">
        <v>12665.39</v>
      </c>
      <c r="G49" s="47">
        <v>9786.1299999999992</v>
      </c>
      <c r="H49" s="47">
        <v>8621.83</v>
      </c>
      <c r="I49" s="47">
        <v>9444.61</v>
      </c>
      <c r="J49" s="47">
        <v>12369.92</v>
      </c>
      <c r="K49" s="47">
        <v>11497.59</v>
      </c>
      <c r="L49" s="47">
        <v>11925.75</v>
      </c>
      <c r="M49" s="47">
        <v>11944.37</v>
      </c>
      <c r="N49" s="47">
        <v>125040.98</v>
      </c>
      <c r="O49" s="20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25">
      <c r="A50" s="25" t="s">
        <v>68</v>
      </c>
      <c r="B50" s="31">
        <v>0.32</v>
      </c>
      <c r="C50" s="31">
        <v>0.38</v>
      </c>
      <c r="D50" s="31">
        <v>0.37</v>
      </c>
      <c r="E50" s="31">
        <v>0.4</v>
      </c>
      <c r="F50" s="31">
        <v>0.41</v>
      </c>
      <c r="G50" s="31">
        <v>0.37</v>
      </c>
      <c r="H50" s="72">
        <v>0.34</v>
      </c>
      <c r="I50" s="31">
        <v>0.3</v>
      </c>
      <c r="J50" s="31">
        <v>0.37</v>
      </c>
      <c r="K50" s="31">
        <v>0.32</v>
      </c>
      <c r="L50" s="31">
        <v>0.32</v>
      </c>
      <c r="M50" s="72">
        <v>0.36</v>
      </c>
      <c r="N50" s="31">
        <v>0.35</v>
      </c>
      <c r="O50" s="20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25">
      <c r="A51" s="15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20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25">
      <c r="A52" s="15" t="s">
        <v>69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20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25">
      <c r="A53" s="15" t="s">
        <v>70</v>
      </c>
      <c r="B53" s="13">
        <v>250</v>
      </c>
      <c r="C53" s="39">
        <v>1931.2</v>
      </c>
      <c r="D53" s="13">
        <v>250</v>
      </c>
      <c r="E53" s="13">
        <v>250</v>
      </c>
      <c r="F53" s="13">
        <v>250</v>
      </c>
      <c r="G53" s="13">
        <v>250</v>
      </c>
      <c r="H53" s="13">
        <v>250</v>
      </c>
      <c r="I53" s="13">
        <v>399.43</v>
      </c>
      <c r="J53" s="13">
        <v>250</v>
      </c>
      <c r="K53" s="13">
        <v>250</v>
      </c>
      <c r="L53" s="13">
        <v>250</v>
      </c>
      <c r="M53" s="13">
        <v>250</v>
      </c>
      <c r="N53" s="38">
        <v>4830.63</v>
      </c>
      <c r="O53" s="20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25">
      <c r="A54" s="15" t="s">
        <v>71</v>
      </c>
      <c r="B54" s="13"/>
      <c r="C54" s="13"/>
      <c r="D54" s="13">
        <v>200</v>
      </c>
      <c r="E54" s="13">
        <v>100</v>
      </c>
      <c r="F54" s="19">
        <v>250</v>
      </c>
      <c r="G54" s="19">
        <v>112.24</v>
      </c>
      <c r="H54" s="19"/>
      <c r="I54" s="19">
        <v>450</v>
      </c>
      <c r="J54" s="19">
        <v>50</v>
      </c>
      <c r="K54" s="19">
        <v>25</v>
      </c>
      <c r="L54" s="19"/>
      <c r="M54" s="19">
        <v>200</v>
      </c>
      <c r="N54" s="38">
        <v>1387.24</v>
      </c>
      <c r="O54" s="20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x14ac:dyDescent="0.25">
      <c r="A55" s="15" t="s">
        <v>72</v>
      </c>
      <c r="B55" s="13"/>
      <c r="C55" s="13"/>
      <c r="D55" s="13">
        <v>51.55</v>
      </c>
      <c r="E55" s="13">
        <v>58.65</v>
      </c>
      <c r="F55" s="13">
        <v>40.549999999999997</v>
      </c>
      <c r="G55" s="19">
        <v>76.55</v>
      </c>
      <c r="H55" s="19">
        <v>42.97</v>
      </c>
      <c r="I55" s="19">
        <v>86.55</v>
      </c>
      <c r="J55" s="19">
        <v>55.65</v>
      </c>
      <c r="K55" s="19">
        <v>44.55</v>
      </c>
      <c r="L55" s="19">
        <v>3.9</v>
      </c>
      <c r="M55" s="19"/>
      <c r="N55" s="19">
        <v>460.92</v>
      </c>
      <c r="O55" s="20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25">
      <c r="A56" s="15" t="s">
        <v>73</v>
      </c>
      <c r="B56" s="13">
        <v>500</v>
      </c>
      <c r="C56" s="13">
        <v>500</v>
      </c>
      <c r="D56" s="13">
        <v>500</v>
      </c>
      <c r="E56" s="13">
        <v>500</v>
      </c>
      <c r="F56" s="13">
        <v>500</v>
      </c>
      <c r="G56" s="13">
        <v>500</v>
      </c>
      <c r="H56" s="13">
        <v>500</v>
      </c>
      <c r="I56" s="13">
        <v>752.41</v>
      </c>
      <c r="J56" s="13">
        <v>500</v>
      </c>
      <c r="K56" s="13">
        <v>500</v>
      </c>
      <c r="L56" s="13">
        <v>500</v>
      </c>
      <c r="M56" s="13">
        <v>500</v>
      </c>
      <c r="N56" s="38">
        <v>6252.41</v>
      </c>
      <c r="O56" s="20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25">
      <c r="A57" s="15" t="s">
        <v>74</v>
      </c>
      <c r="B57" s="18">
        <v>750</v>
      </c>
      <c r="C57" s="18">
        <v>2431.1999999999998</v>
      </c>
      <c r="D57" s="18">
        <v>1001.55</v>
      </c>
      <c r="E57" s="18">
        <v>908.65</v>
      </c>
      <c r="F57" s="18">
        <v>1040.55</v>
      </c>
      <c r="G57" s="18">
        <v>938.79</v>
      </c>
      <c r="H57" s="18">
        <v>792.97</v>
      </c>
      <c r="I57" s="18">
        <v>1688.39</v>
      </c>
      <c r="J57" s="18">
        <v>855.65</v>
      </c>
      <c r="K57" s="18">
        <v>819.55</v>
      </c>
      <c r="L57" s="18">
        <v>753.9</v>
      </c>
      <c r="M57" s="18">
        <v>950</v>
      </c>
      <c r="N57" s="18">
        <v>12931.2</v>
      </c>
      <c r="O57" s="19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25">
      <c r="A58" s="25" t="s">
        <v>75</v>
      </c>
      <c r="B58" s="19">
        <v>750</v>
      </c>
      <c r="C58" s="19">
        <v>750</v>
      </c>
      <c r="D58" s="19">
        <v>750</v>
      </c>
      <c r="E58" s="19">
        <v>750</v>
      </c>
      <c r="F58" s="19">
        <v>750</v>
      </c>
      <c r="G58" s="19">
        <v>750</v>
      </c>
      <c r="H58" s="19">
        <v>750</v>
      </c>
      <c r="I58" s="19">
        <v>750</v>
      </c>
      <c r="J58" s="19">
        <v>750</v>
      </c>
      <c r="K58" s="19">
        <v>750</v>
      </c>
      <c r="L58" s="19">
        <v>750</v>
      </c>
      <c r="M58" s="19">
        <v>826.42</v>
      </c>
      <c r="N58" s="38">
        <v>9076.42</v>
      </c>
      <c r="O58" s="19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x14ac:dyDescent="0.25">
      <c r="A59" s="15" t="s">
        <v>76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9">
        <v>0</v>
      </c>
      <c r="O59" s="19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x14ac:dyDescent="0.25">
      <c r="A60" s="15" t="s">
        <v>77</v>
      </c>
      <c r="B60" s="13"/>
      <c r="C60" s="13"/>
      <c r="D60" s="13"/>
      <c r="E60" s="13"/>
      <c r="F60" s="13"/>
      <c r="G60" s="13">
        <v>97.96</v>
      </c>
      <c r="H60" s="13"/>
      <c r="I60" s="13"/>
      <c r="J60" s="13"/>
      <c r="K60" s="13"/>
      <c r="L60" s="13"/>
      <c r="M60" s="13"/>
      <c r="N60" s="19">
        <v>97.96</v>
      </c>
      <c r="O60" s="19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x14ac:dyDescent="0.25">
      <c r="A61" s="15" t="s">
        <v>78</v>
      </c>
      <c r="B61" s="19">
        <v>103.56</v>
      </c>
      <c r="C61" s="19">
        <v>106.46</v>
      </c>
      <c r="D61" s="19">
        <v>118.44</v>
      </c>
      <c r="E61" s="19">
        <v>165.13</v>
      </c>
      <c r="F61" s="19">
        <v>167.55</v>
      </c>
      <c r="G61" s="19">
        <v>163.69999999999999</v>
      </c>
      <c r="H61" s="19">
        <v>126.24</v>
      </c>
      <c r="I61" s="19">
        <v>93.22</v>
      </c>
      <c r="J61" s="19">
        <v>109.01</v>
      </c>
      <c r="K61" s="19">
        <v>135.97</v>
      </c>
      <c r="L61" s="19">
        <v>132.30000000000001</v>
      </c>
      <c r="M61" s="19">
        <v>145.02000000000001</v>
      </c>
      <c r="N61" s="38">
        <v>1566.6</v>
      </c>
      <c r="O61" s="19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x14ac:dyDescent="0.25">
      <c r="A62" s="15" t="s">
        <v>79</v>
      </c>
      <c r="B62" s="19">
        <v>5.37</v>
      </c>
      <c r="C62" s="19">
        <v>4.29</v>
      </c>
      <c r="D62" s="19">
        <v>8.0500000000000007</v>
      </c>
      <c r="E62" s="19"/>
      <c r="F62" s="19">
        <v>1.28</v>
      </c>
      <c r="G62" s="19">
        <v>6.45</v>
      </c>
      <c r="H62" s="19">
        <v>4.21</v>
      </c>
      <c r="I62" s="19">
        <v>6.89</v>
      </c>
      <c r="J62" s="19">
        <v>8.43</v>
      </c>
      <c r="K62" s="19">
        <v>4.3899999999999997</v>
      </c>
      <c r="L62" s="19"/>
      <c r="M62" s="19">
        <v>8.4499999999999993</v>
      </c>
      <c r="N62" s="19">
        <v>57.81</v>
      </c>
      <c r="O62" s="19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x14ac:dyDescent="0.25">
      <c r="A63" s="15" t="s">
        <v>80</v>
      </c>
      <c r="B63" s="19">
        <v>37.72</v>
      </c>
      <c r="C63" s="19">
        <v>45.04</v>
      </c>
      <c r="D63" s="19">
        <v>57.61</v>
      </c>
      <c r="E63" s="19">
        <v>66.67</v>
      </c>
      <c r="F63" s="19">
        <v>60.27</v>
      </c>
      <c r="G63" s="19">
        <v>53.63</v>
      </c>
      <c r="H63" s="19">
        <v>68.11</v>
      </c>
      <c r="I63" s="19">
        <v>95.96</v>
      </c>
      <c r="J63" s="19">
        <v>76.75</v>
      </c>
      <c r="K63" s="19">
        <v>110.66</v>
      </c>
      <c r="L63" s="19">
        <v>75.95</v>
      </c>
      <c r="M63" s="19">
        <v>74.930000000000007</v>
      </c>
      <c r="N63" s="19">
        <v>823.3</v>
      </c>
      <c r="O63" s="19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25">
      <c r="A64" s="15" t="s">
        <v>81</v>
      </c>
      <c r="B64" s="19">
        <v>341.6</v>
      </c>
      <c r="C64" s="19">
        <v>434.18</v>
      </c>
      <c r="D64" s="19">
        <v>342.85</v>
      </c>
      <c r="E64" s="19">
        <v>287.10000000000002</v>
      </c>
      <c r="F64" s="19">
        <v>378.43</v>
      </c>
      <c r="G64" s="19">
        <v>313.27999999999997</v>
      </c>
      <c r="H64" s="19">
        <v>383.68</v>
      </c>
      <c r="I64" s="19">
        <v>497.99</v>
      </c>
      <c r="J64" s="19">
        <v>434.05</v>
      </c>
      <c r="K64" s="19">
        <v>455.43</v>
      </c>
      <c r="L64" s="19">
        <v>380.1</v>
      </c>
      <c r="M64" s="19">
        <v>361.43</v>
      </c>
      <c r="N64" s="38">
        <v>4610.12</v>
      </c>
      <c r="O64" s="19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x14ac:dyDescent="0.25">
      <c r="A65" s="15" t="s">
        <v>82</v>
      </c>
      <c r="B65" s="18">
        <v>488.25</v>
      </c>
      <c r="C65" s="18">
        <v>589.97</v>
      </c>
      <c r="D65" s="18">
        <v>526.95000000000005</v>
      </c>
      <c r="E65" s="18">
        <v>518.9</v>
      </c>
      <c r="F65" s="18">
        <v>607.53</v>
      </c>
      <c r="G65" s="18">
        <v>537.05999999999995</v>
      </c>
      <c r="H65" s="18">
        <v>582.24</v>
      </c>
      <c r="I65" s="18">
        <v>694.06</v>
      </c>
      <c r="J65" s="18">
        <v>628.24</v>
      </c>
      <c r="K65" s="18">
        <v>706.45</v>
      </c>
      <c r="L65" s="18">
        <v>588.35</v>
      </c>
      <c r="M65" s="18">
        <v>589.83000000000004</v>
      </c>
      <c r="N65" s="18">
        <v>7057.83</v>
      </c>
      <c r="O65" s="19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x14ac:dyDescent="0.25">
      <c r="A66" s="15" t="s">
        <v>83</v>
      </c>
      <c r="B66" s="13"/>
      <c r="C66" s="13"/>
      <c r="D66" s="13"/>
      <c r="E66" s="13"/>
      <c r="F66" s="19"/>
      <c r="G66" s="13">
        <v>74</v>
      </c>
      <c r="H66" s="19"/>
      <c r="I66" s="13"/>
      <c r="J66" s="19"/>
      <c r="K66" s="19"/>
      <c r="L66" s="19"/>
      <c r="M66" s="19">
        <v>100</v>
      </c>
      <c r="N66" s="19">
        <v>174</v>
      </c>
      <c r="O66" s="19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x14ac:dyDescent="0.25">
      <c r="A67" s="15" t="s">
        <v>84</v>
      </c>
      <c r="B67" s="19">
        <v>17.32</v>
      </c>
      <c r="C67" s="19">
        <v>29.63</v>
      </c>
      <c r="D67" s="19">
        <v>9.66</v>
      </c>
      <c r="E67" s="19">
        <v>151.71</v>
      </c>
      <c r="F67" s="19">
        <v>76.55</v>
      </c>
      <c r="G67" s="19">
        <v>42.97</v>
      </c>
      <c r="H67" s="19">
        <v>86.55</v>
      </c>
      <c r="I67" s="19">
        <v>29.15</v>
      </c>
      <c r="J67" s="19">
        <v>2</v>
      </c>
      <c r="K67" s="19">
        <v>44.21</v>
      </c>
      <c r="L67" s="19">
        <v>56.25</v>
      </c>
      <c r="M67" s="19">
        <v>128.94</v>
      </c>
      <c r="N67" s="19">
        <v>674.94</v>
      </c>
      <c r="O67" s="19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x14ac:dyDescent="0.25">
      <c r="A68" s="15" t="s">
        <v>85</v>
      </c>
      <c r="B68" s="19">
        <v>110</v>
      </c>
      <c r="C68" s="13"/>
      <c r="D68" s="19">
        <v>168.98</v>
      </c>
      <c r="E68" s="19">
        <v>261.29000000000002</v>
      </c>
      <c r="F68" s="13"/>
      <c r="G68" s="13"/>
      <c r="H68" s="13"/>
      <c r="I68" s="13"/>
      <c r="J68" s="19">
        <v>187.75</v>
      </c>
      <c r="K68" s="13"/>
      <c r="L68" s="19">
        <v>36</v>
      </c>
      <c r="M68" s="13"/>
      <c r="N68" s="19">
        <v>764.02</v>
      </c>
      <c r="O68" s="19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x14ac:dyDescent="0.25">
      <c r="A69" s="15" t="s">
        <v>86</v>
      </c>
      <c r="B69" s="13"/>
      <c r="C69" s="13"/>
      <c r="D69" s="13"/>
      <c r="E69" s="13"/>
      <c r="F69" s="13"/>
      <c r="G69" s="13"/>
      <c r="H69" s="13">
        <v>26.13</v>
      </c>
      <c r="I69" s="13"/>
      <c r="J69" s="13"/>
      <c r="K69" s="13"/>
      <c r="L69" s="19"/>
      <c r="M69" s="13"/>
      <c r="N69" s="19">
        <v>26.13</v>
      </c>
      <c r="O69" s="13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25">
      <c r="A70" s="15" t="s">
        <v>87</v>
      </c>
      <c r="B70" s="13">
        <v>175</v>
      </c>
      <c r="C70" s="13">
        <v>175</v>
      </c>
      <c r="D70" s="13">
        <v>393.84</v>
      </c>
      <c r="E70" s="13">
        <v>175</v>
      </c>
      <c r="F70" s="13">
        <v>175</v>
      </c>
      <c r="G70" s="13">
        <v>175</v>
      </c>
      <c r="H70" s="13">
        <v>175</v>
      </c>
      <c r="I70" s="13">
        <v>175</v>
      </c>
      <c r="J70" s="13">
        <v>175</v>
      </c>
      <c r="K70" s="13">
        <v>175</v>
      </c>
      <c r="L70" s="13">
        <v>175</v>
      </c>
      <c r="M70" s="13">
        <v>175</v>
      </c>
      <c r="N70" s="38">
        <v>2318.84</v>
      </c>
      <c r="O70" s="19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25">
      <c r="A71" s="15" t="s">
        <v>88</v>
      </c>
      <c r="B71" s="19">
        <v>91.66</v>
      </c>
      <c r="C71" s="19">
        <v>91.66</v>
      </c>
      <c r="D71" s="19">
        <v>91.66</v>
      </c>
      <c r="E71" s="19">
        <v>91.66</v>
      </c>
      <c r="F71" s="19">
        <v>91.66</v>
      </c>
      <c r="G71" s="19">
        <v>91.66</v>
      </c>
      <c r="H71" s="19">
        <v>91.66</v>
      </c>
      <c r="I71" s="19">
        <v>123.25</v>
      </c>
      <c r="J71" s="19">
        <v>91.66</v>
      </c>
      <c r="K71" s="19">
        <v>91.66</v>
      </c>
      <c r="L71" s="19">
        <v>91.66</v>
      </c>
      <c r="M71" s="19">
        <v>91.66</v>
      </c>
      <c r="N71" s="38">
        <v>1131.51</v>
      </c>
      <c r="O71" s="19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x14ac:dyDescent="0.25">
      <c r="A72" s="15" t="s">
        <v>89</v>
      </c>
      <c r="B72" s="13">
        <v>1.07</v>
      </c>
      <c r="C72" s="13">
        <v>2.0499999999999998</v>
      </c>
      <c r="D72" s="19">
        <v>20.07</v>
      </c>
      <c r="E72" s="13">
        <v>7.06</v>
      </c>
      <c r="F72" s="13">
        <v>22.14</v>
      </c>
      <c r="G72" s="13">
        <v>30.04</v>
      </c>
      <c r="H72" s="13">
        <v>5.56</v>
      </c>
      <c r="I72" s="13">
        <v>4.87</v>
      </c>
      <c r="J72" s="13">
        <v>51.55</v>
      </c>
      <c r="K72" s="13">
        <v>58.65</v>
      </c>
      <c r="L72" s="13">
        <v>40.549999999999997</v>
      </c>
      <c r="M72" s="39">
        <v>1958.45</v>
      </c>
      <c r="N72" s="38">
        <v>2202.06</v>
      </c>
      <c r="O72" s="20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x14ac:dyDescent="0.25">
      <c r="A73" s="15" t="s">
        <v>90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>
        <v>0</v>
      </c>
      <c r="O73" s="19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x14ac:dyDescent="0.25">
      <c r="A74" s="15" t="s">
        <v>91</v>
      </c>
      <c r="B74" s="19"/>
      <c r="C74" s="19"/>
      <c r="D74" s="19"/>
      <c r="E74" s="19"/>
      <c r="F74" s="38">
        <v>1700</v>
      </c>
      <c r="G74" s="19"/>
      <c r="H74" s="19"/>
      <c r="I74" s="19">
        <v>131.05000000000001</v>
      </c>
      <c r="J74" s="19"/>
      <c r="K74" s="19"/>
      <c r="L74" s="19"/>
      <c r="M74" s="19"/>
      <c r="N74" s="38">
        <v>1831.05</v>
      </c>
      <c r="O74" s="19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x14ac:dyDescent="0.25">
      <c r="A75" s="15" t="s">
        <v>92</v>
      </c>
      <c r="B75" s="19">
        <v>257.54000000000002</v>
      </c>
      <c r="C75" s="19">
        <v>659.94</v>
      </c>
      <c r="D75" s="19">
        <v>808.54</v>
      </c>
      <c r="E75" s="19">
        <v>363.98</v>
      </c>
      <c r="F75" s="19">
        <v>409.63</v>
      </c>
      <c r="G75" s="19">
        <v>245.29</v>
      </c>
      <c r="H75" s="19">
        <v>381.06</v>
      </c>
      <c r="I75" s="19">
        <v>289.06</v>
      </c>
      <c r="J75" s="19">
        <v>276.48</v>
      </c>
      <c r="K75" s="19">
        <v>276.06</v>
      </c>
      <c r="L75" s="19">
        <v>275.38</v>
      </c>
      <c r="M75" s="19">
        <v>200.19</v>
      </c>
      <c r="N75" s="38">
        <v>4443.1499999999996</v>
      </c>
      <c r="O75" s="13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x14ac:dyDescent="0.25">
      <c r="A76" s="15" t="s">
        <v>93</v>
      </c>
      <c r="B76" s="19"/>
      <c r="C76" s="19"/>
      <c r="D76" s="19"/>
      <c r="E76" s="19"/>
      <c r="F76" s="19">
        <v>150.22</v>
      </c>
      <c r="G76" s="19"/>
      <c r="H76" s="19"/>
      <c r="I76" s="19"/>
      <c r="J76" s="19"/>
      <c r="K76" s="19"/>
      <c r="L76" s="19"/>
      <c r="M76" s="19"/>
      <c r="N76" s="19">
        <v>150.22</v>
      </c>
      <c r="O76" s="19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x14ac:dyDescent="0.25">
      <c r="A77" s="15" t="s">
        <v>94</v>
      </c>
      <c r="B77" s="18">
        <v>257.54000000000002</v>
      </c>
      <c r="C77" s="18">
        <v>659.94</v>
      </c>
      <c r="D77" s="18">
        <v>808.54</v>
      </c>
      <c r="E77" s="18">
        <v>363.98</v>
      </c>
      <c r="F77" s="18">
        <v>2259.85</v>
      </c>
      <c r="G77" s="18">
        <v>245.29</v>
      </c>
      <c r="H77" s="18">
        <v>381.06</v>
      </c>
      <c r="I77" s="18">
        <v>420.11</v>
      </c>
      <c r="J77" s="18">
        <v>276.48</v>
      </c>
      <c r="K77" s="18">
        <v>276.06</v>
      </c>
      <c r="L77" s="18">
        <v>275.38</v>
      </c>
      <c r="M77" s="18">
        <v>200.19</v>
      </c>
      <c r="N77" s="18">
        <v>6424.42</v>
      </c>
      <c r="O77" s="19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x14ac:dyDescent="0.25">
      <c r="A78" s="15" t="s">
        <v>95</v>
      </c>
      <c r="B78" s="13">
        <v>100</v>
      </c>
      <c r="C78" s="13">
        <v>100</v>
      </c>
      <c r="D78" s="13">
        <v>310.24</v>
      </c>
      <c r="E78" s="13">
        <v>100</v>
      </c>
      <c r="F78" s="13">
        <v>100</v>
      </c>
      <c r="G78" s="13">
        <v>100</v>
      </c>
      <c r="H78" s="13">
        <v>100</v>
      </c>
      <c r="I78" s="13">
        <v>100</v>
      </c>
      <c r="J78" s="13">
        <v>100</v>
      </c>
      <c r="K78" s="13">
        <v>100</v>
      </c>
      <c r="L78" s="13">
        <v>100</v>
      </c>
      <c r="M78" s="13">
        <v>202.09</v>
      </c>
      <c r="N78" s="38">
        <v>1512.33</v>
      </c>
      <c r="O78" s="19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x14ac:dyDescent="0.25">
      <c r="A79" s="15" t="s">
        <v>96</v>
      </c>
      <c r="B79" s="19"/>
      <c r="C79" s="19"/>
      <c r="D79" s="19"/>
      <c r="E79" s="19"/>
      <c r="F79" s="19">
        <v>179.66</v>
      </c>
      <c r="G79" s="19"/>
      <c r="H79" s="19"/>
      <c r="I79" s="19"/>
      <c r="J79" s="19"/>
      <c r="K79" s="19"/>
      <c r="L79" s="19"/>
      <c r="M79" s="19"/>
      <c r="N79" s="19">
        <v>179.66</v>
      </c>
      <c r="O79" s="19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x14ac:dyDescent="0.25">
      <c r="A80" s="15" t="s">
        <v>97</v>
      </c>
      <c r="B80" s="19">
        <v>75.3</v>
      </c>
      <c r="C80" s="19">
        <v>22.85</v>
      </c>
      <c r="D80" s="19">
        <v>106.12</v>
      </c>
      <c r="E80" s="19">
        <v>107.83</v>
      </c>
      <c r="F80" s="19">
        <v>175.05</v>
      </c>
      <c r="G80" s="19">
        <v>90.05</v>
      </c>
      <c r="H80" s="19">
        <v>101.23</v>
      </c>
      <c r="I80" s="19">
        <v>136.94</v>
      </c>
      <c r="J80" s="19">
        <v>121.28</v>
      </c>
      <c r="K80" s="19">
        <v>181.91</v>
      </c>
      <c r="L80" s="19">
        <v>192.41</v>
      </c>
      <c r="M80" s="19">
        <v>148.4</v>
      </c>
      <c r="N80" s="38">
        <v>1459.33</v>
      </c>
      <c r="O80" s="19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x14ac:dyDescent="0.25">
      <c r="A81" s="15" t="s">
        <v>98</v>
      </c>
      <c r="B81" s="19">
        <v>428.76</v>
      </c>
      <c r="C81" s="19">
        <v>457.94</v>
      </c>
      <c r="D81" s="19">
        <v>505.56</v>
      </c>
      <c r="E81" s="19">
        <v>539.97</v>
      </c>
      <c r="F81" s="19">
        <v>497.88</v>
      </c>
      <c r="G81" s="19">
        <v>455.6</v>
      </c>
      <c r="H81" s="19">
        <v>447.19</v>
      </c>
      <c r="I81" s="19">
        <v>543.97</v>
      </c>
      <c r="J81" s="19">
        <v>559.33000000000004</v>
      </c>
      <c r="K81" s="19">
        <v>592.37</v>
      </c>
      <c r="L81" s="19">
        <v>574.14</v>
      </c>
      <c r="M81" s="19">
        <v>459.48</v>
      </c>
      <c r="N81" s="38">
        <v>6062.19</v>
      </c>
      <c r="O81" s="19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x14ac:dyDescent="0.25">
      <c r="A82" s="15" t="s">
        <v>99</v>
      </c>
      <c r="B82" s="18">
        <v>504.06</v>
      </c>
      <c r="C82" s="18">
        <v>480.79</v>
      </c>
      <c r="D82" s="18">
        <v>611.67999999999995</v>
      </c>
      <c r="E82" s="18">
        <v>647.79999999999995</v>
      </c>
      <c r="F82" s="18">
        <v>852.59</v>
      </c>
      <c r="G82" s="18">
        <v>545.65</v>
      </c>
      <c r="H82" s="18">
        <v>548.41999999999996</v>
      </c>
      <c r="I82" s="18">
        <v>680.91</v>
      </c>
      <c r="J82" s="18">
        <v>680.61</v>
      </c>
      <c r="K82" s="18">
        <v>774.28</v>
      </c>
      <c r="L82" s="18">
        <v>766.55</v>
      </c>
      <c r="M82" s="18">
        <v>607.88</v>
      </c>
      <c r="N82" s="18">
        <v>7701.18</v>
      </c>
      <c r="O82" s="19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x14ac:dyDescent="0.25">
      <c r="A83" s="15" t="s">
        <v>100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9">
        <v>0</v>
      </c>
      <c r="O83" s="13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x14ac:dyDescent="0.25">
      <c r="A84" s="15" t="s">
        <v>101</v>
      </c>
      <c r="B84" s="39">
        <v>1618.95</v>
      </c>
      <c r="C84" s="39">
        <v>1618.95</v>
      </c>
      <c r="D84" s="39">
        <v>1618.95</v>
      </c>
      <c r="E84" s="39">
        <v>1618.95</v>
      </c>
      <c r="F84" s="39">
        <v>1618.95</v>
      </c>
      <c r="G84" s="39">
        <v>1618.95</v>
      </c>
      <c r="H84" s="39">
        <v>1618.95</v>
      </c>
      <c r="I84" s="39">
        <v>2218.98</v>
      </c>
      <c r="J84" s="39">
        <v>1618.95</v>
      </c>
      <c r="K84" s="39">
        <v>1618.95</v>
      </c>
      <c r="L84" s="39">
        <v>1618.95</v>
      </c>
      <c r="M84" s="39">
        <v>2218.98</v>
      </c>
      <c r="N84" s="38">
        <v>20627.46</v>
      </c>
      <c r="O84" s="20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x14ac:dyDescent="0.25">
      <c r="A85" s="15" t="s">
        <v>102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9"/>
      <c r="O85" s="20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x14ac:dyDescent="0.25">
      <c r="A86" s="15" t="s">
        <v>103</v>
      </c>
      <c r="B86" s="39">
        <v>1400</v>
      </c>
      <c r="C86" s="39">
        <v>1400</v>
      </c>
      <c r="D86" s="39">
        <v>1400</v>
      </c>
      <c r="E86" s="39">
        <v>1900</v>
      </c>
      <c r="F86" s="39">
        <v>1400</v>
      </c>
      <c r="G86" s="39">
        <v>1400</v>
      </c>
      <c r="H86" s="39">
        <v>1400</v>
      </c>
      <c r="I86" s="39">
        <v>1400</v>
      </c>
      <c r="J86" s="39">
        <v>1581.37</v>
      </c>
      <c r="K86" s="39">
        <v>1400</v>
      </c>
      <c r="L86" s="39">
        <v>1400</v>
      </c>
      <c r="M86" s="39">
        <v>1400</v>
      </c>
      <c r="N86" s="38">
        <v>17481.37</v>
      </c>
      <c r="O86" s="20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x14ac:dyDescent="0.25">
      <c r="A87" s="15" t="s">
        <v>104</v>
      </c>
      <c r="B87" s="13"/>
      <c r="C87" s="13"/>
      <c r="D87" s="13"/>
      <c r="E87" s="13"/>
      <c r="F87" s="13">
        <v>50</v>
      </c>
      <c r="G87" s="13"/>
      <c r="H87" s="13"/>
      <c r="I87" s="13">
        <v>50</v>
      </c>
      <c r="J87" s="13">
        <v>16</v>
      </c>
      <c r="K87" s="13"/>
      <c r="L87" s="13"/>
      <c r="M87" s="13"/>
      <c r="N87" s="19">
        <v>116</v>
      </c>
      <c r="O87" s="20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x14ac:dyDescent="0.25">
      <c r="A88" s="15" t="s">
        <v>105</v>
      </c>
      <c r="B88" s="13">
        <v>178.33</v>
      </c>
      <c r="C88" s="13">
        <v>178.33</v>
      </c>
      <c r="D88" s="13">
        <v>178.33</v>
      </c>
      <c r="E88" s="13">
        <v>178.33</v>
      </c>
      <c r="F88" s="13">
        <v>178.33</v>
      </c>
      <c r="G88" s="13">
        <v>178.33</v>
      </c>
      <c r="H88" s="13">
        <v>178.33</v>
      </c>
      <c r="I88" s="13">
        <v>178.33</v>
      </c>
      <c r="J88" s="13">
        <v>178.33</v>
      </c>
      <c r="K88" s="13">
        <v>178.33</v>
      </c>
      <c r="L88" s="13">
        <v>178.33</v>
      </c>
      <c r="M88" s="13">
        <v>178.33</v>
      </c>
      <c r="N88" s="38">
        <v>2139.96</v>
      </c>
      <c r="O88" s="20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x14ac:dyDescent="0.25">
      <c r="A89" s="15" t="s">
        <v>106</v>
      </c>
      <c r="B89" s="18">
        <v>3197.28</v>
      </c>
      <c r="C89" s="18">
        <v>3197.28</v>
      </c>
      <c r="D89" s="18">
        <v>3197.28</v>
      </c>
      <c r="E89" s="18">
        <v>3697.28</v>
      </c>
      <c r="F89" s="18">
        <v>3247.28</v>
      </c>
      <c r="G89" s="18">
        <v>3197.28</v>
      </c>
      <c r="H89" s="18">
        <v>3197.28</v>
      </c>
      <c r="I89" s="18">
        <v>3847.31</v>
      </c>
      <c r="J89" s="18">
        <v>3394.65</v>
      </c>
      <c r="K89" s="18">
        <v>3197.28</v>
      </c>
      <c r="L89" s="18">
        <v>3197.28</v>
      </c>
      <c r="M89" s="18">
        <v>3797.31</v>
      </c>
      <c r="N89" s="18">
        <v>40364.79</v>
      </c>
      <c r="O89" s="13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x14ac:dyDescent="0.25">
      <c r="A90" s="15" t="s">
        <v>107</v>
      </c>
      <c r="B90" s="13"/>
      <c r="C90" s="13"/>
      <c r="D90" s="13"/>
      <c r="E90" s="13"/>
      <c r="F90" s="19"/>
      <c r="G90" s="13">
        <v>120</v>
      </c>
      <c r="H90" s="19"/>
      <c r="I90" s="19"/>
      <c r="J90" s="19">
        <v>54</v>
      </c>
      <c r="K90" s="19"/>
      <c r="L90" s="13"/>
      <c r="M90" s="19"/>
      <c r="N90" s="19">
        <v>174</v>
      </c>
      <c r="O90" s="20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x14ac:dyDescent="0.25">
      <c r="A91" s="15" t="s">
        <v>108</v>
      </c>
      <c r="B91" s="13"/>
      <c r="C91" s="13"/>
      <c r="D91" s="38">
        <v>1374.46</v>
      </c>
      <c r="E91" s="13"/>
      <c r="F91" s="13"/>
      <c r="G91" s="13"/>
      <c r="H91" s="13"/>
      <c r="I91" s="19">
        <v>226.99</v>
      </c>
      <c r="J91" s="13"/>
      <c r="K91" s="19"/>
      <c r="L91" s="19"/>
      <c r="M91" s="19"/>
      <c r="N91" s="38">
        <v>1601.45</v>
      </c>
      <c r="O91" s="20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x14ac:dyDescent="0.25">
      <c r="A92" s="15" t="s">
        <v>109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>
        <v>0</v>
      </c>
      <c r="O92" s="20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x14ac:dyDescent="0.25">
      <c r="A93" s="15" t="s">
        <v>110</v>
      </c>
      <c r="B93" s="13">
        <v>935</v>
      </c>
      <c r="C93" s="13">
        <v>935</v>
      </c>
      <c r="D93" s="13">
        <v>935</v>
      </c>
      <c r="E93" s="13">
        <v>935</v>
      </c>
      <c r="F93" s="13">
        <v>935</v>
      </c>
      <c r="G93" s="13">
        <v>935</v>
      </c>
      <c r="H93" s="13">
        <v>935</v>
      </c>
      <c r="I93" s="13">
        <v>935</v>
      </c>
      <c r="J93" s="13">
        <v>946.9</v>
      </c>
      <c r="K93" s="13">
        <v>935</v>
      </c>
      <c r="L93" s="13">
        <v>935</v>
      </c>
      <c r="M93" s="13">
        <v>935</v>
      </c>
      <c r="N93" s="38">
        <v>11231.9</v>
      </c>
      <c r="O93" s="20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x14ac:dyDescent="0.25">
      <c r="A94" s="15" t="s">
        <v>111</v>
      </c>
      <c r="B94" s="19">
        <v>134.32</v>
      </c>
      <c r="C94" s="13">
        <v>47.81</v>
      </c>
      <c r="D94" s="19">
        <v>116.59</v>
      </c>
      <c r="E94" s="19">
        <v>66.67</v>
      </c>
      <c r="F94" s="13">
        <v>60.27</v>
      </c>
      <c r="G94" s="13">
        <v>71.03</v>
      </c>
      <c r="H94" s="13">
        <v>68.11</v>
      </c>
      <c r="I94" s="13">
        <v>95.96</v>
      </c>
      <c r="J94" s="19">
        <v>364.51</v>
      </c>
      <c r="K94" s="13">
        <v>10.66</v>
      </c>
      <c r="L94" s="13">
        <v>75.95</v>
      </c>
      <c r="M94" s="13">
        <v>74.930000000000007</v>
      </c>
      <c r="N94" s="38">
        <v>1186.81</v>
      </c>
      <c r="O94" s="20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x14ac:dyDescent="0.25">
      <c r="A95" s="15" t="s">
        <v>112</v>
      </c>
      <c r="B95" s="19"/>
      <c r="C95" s="19"/>
      <c r="D95" s="19"/>
      <c r="E95" s="19"/>
      <c r="F95" s="19">
        <v>66.22</v>
      </c>
      <c r="G95" s="19"/>
      <c r="H95" s="19"/>
      <c r="I95" s="19"/>
      <c r="J95" s="19"/>
      <c r="K95" s="19"/>
      <c r="L95" s="19"/>
      <c r="M95" s="19"/>
      <c r="N95" s="19">
        <v>66.22</v>
      </c>
      <c r="O95" s="20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x14ac:dyDescent="0.25">
      <c r="A96" s="15" t="s">
        <v>113</v>
      </c>
      <c r="B96" s="19"/>
      <c r="C96" s="13"/>
      <c r="D96" s="19"/>
      <c r="E96" s="19">
        <v>48.45</v>
      </c>
      <c r="F96" s="13"/>
      <c r="G96" s="13"/>
      <c r="H96" s="13">
        <v>110.55</v>
      </c>
      <c r="I96" s="13"/>
      <c r="J96" s="19"/>
      <c r="K96" s="13">
        <v>109.88</v>
      </c>
      <c r="L96" s="13"/>
      <c r="M96" s="13"/>
      <c r="N96" s="19">
        <v>268.88</v>
      </c>
      <c r="O96" s="20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x14ac:dyDescent="0.25">
      <c r="A97" s="15" t="s">
        <v>114</v>
      </c>
      <c r="B97" s="18">
        <v>134.32</v>
      </c>
      <c r="C97" s="18">
        <v>47.81</v>
      </c>
      <c r="D97" s="18">
        <v>116.59</v>
      </c>
      <c r="E97" s="18">
        <v>115.12</v>
      </c>
      <c r="F97" s="18">
        <v>126.49</v>
      </c>
      <c r="G97" s="18">
        <v>71.03</v>
      </c>
      <c r="H97" s="18">
        <v>178.66</v>
      </c>
      <c r="I97" s="18">
        <v>95.96</v>
      </c>
      <c r="J97" s="18">
        <v>364.51</v>
      </c>
      <c r="K97" s="18">
        <v>120.54</v>
      </c>
      <c r="L97" s="18">
        <v>75.95</v>
      </c>
      <c r="M97" s="18">
        <v>74.930000000000007</v>
      </c>
      <c r="N97" s="18">
        <v>1521.91</v>
      </c>
      <c r="O97" s="20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x14ac:dyDescent="0.25">
      <c r="A98" s="15" t="s">
        <v>115</v>
      </c>
      <c r="B98" s="19"/>
      <c r="C98" s="19"/>
      <c r="D98" s="19"/>
      <c r="E98" s="19">
        <v>30</v>
      </c>
      <c r="F98" s="19"/>
      <c r="G98" s="19"/>
      <c r="H98" s="19"/>
      <c r="I98" s="19"/>
      <c r="J98" s="19"/>
      <c r="K98" s="19"/>
      <c r="L98" s="19">
        <v>31.97</v>
      </c>
      <c r="M98" s="19"/>
      <c r="N98" s="19">
        <v>61.97</v>
      </c>
      <c r="O98" s="20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x14ac:dyDescent="0.25">
      <c r="A99" s="15" t="s">
        <v>116</v>
      </c>
      <c r="B99" s="13"/>
      <c r="C99" s="19">
        <v>323.98</v>
      </c>
      <c r="D99" s="13"/>
      <c r="E99" s="13"/>
      <c r="F99" s="19"/>
      <c r="G99" s="19"/>
      <c r="H99" s="19">
        <v>369.19</v>
      </c>
      <c r="I99" s="19"/>
      <c r="J99" s="19"/>
      <c r="K99" s="20"/>
      <c r="L99" s="19"/>
      <c r="M99" s="19">
        <v>975.53</v>
      </c>
      <c r="N99" s="38">
        <v>1668.7</v>
      </c>
      <c r="O99" s="20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x14ac:dyDescent="0.25">
      <c r="A100" s="15" t="s">
        <v>117</v>
      </c>
      <c r="B100" s="13"/>
      <c r="C100" s="19"/>
      <c r="D100" s="13"/>
      <c r="E100" s="13"/>
      <c r="F100" s="19"/>
      <c r="G100" s="19"/>
      <c r="H100" s="19"/>
      <c r="I100" s="19"/>
      <c r="J100" s="19"/>
      <c r="K100" s="20"/>
      <c r="L100" s="19"/>
      <c r="M100" s="19">
        <v>581.70000000000005</v>
      </c>
      <c r="N100" s="19">
        <v>581.70000000000005</v>
      </c>
      <c r="O100" s="20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x14ac:dyDescent="0.25">
      <c r="A101" s="15" t="s">
        <v>118</v>
      </c>
      <c r="B101" s="18">
        <v>0</v>
      </c>
      <c r="C101" s="18">
        <v>323.98</v>
      </c>
      <c r="D101" s="18">
        <v>0</v>
      </c>
      <c r="E101" s="18">
        <v>0</v>
      </c>
      <c r="F101" s="18">
        <v>0</v>
      </c>
      <c r="G101" s="18">
        <v>0</v>
      </c>
      <c r="H101" s="18">
        <v>369.19</v>
      </c>
      <c r="I101" s="18">
        <v>0</v>
      </c>
      <c r="J101" s="18">
        <v>0</v>
      </c>
      <c r="K101" s="18">
        <v>0</v>
      </c>
      <c r="L101" s="18">
        <v>0</v>
      </c>
      <c r="M101" s="18">
        <v>1557.23</v>
      </c>
      <c r="N101" s="18">
        <v>2250.4</v>
      </c>
      <c r="O101" s="20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x14ac:dyDescent="0.25">
      <c r="A102" s="15" t="s">
        <v>119</v>
      </c>
      <c r="B102" s="19">
        <v>12.57</v>
      </c>
      <c r="C102" s="19">
        <v>15.01</v>
      </c>
      <c r="D102" s="19">
        <v>19.2</v>
      </c>
      <c r="E102" s="19">
        <v>22.22</v>
      </c>
      <c r="F102" s="19"/>
      <c r="G102" s="19">
        <v>17.87</v>
      </c>
      <c r="H102" s="19">
        <v>27.7</v>
      </c>
      <c r="I102" s="19">
        <v>31.98</v>
      </c>
      <c r="J102" s="19">
        <v>25.58</v>
      </c>
      <c r="K102" s="19">
        <v>36.880000000000003</v>
      </c>
      <c r="L102" s="19">
        <v>25.39</v>
      </c>
      <c r="M102" s="19">
        <v>24.97</v>
      </c>
      <c r="N102" s="19">
        <v>259.37</v>
      </c>
      <c r="O102" s="20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x14ac:dyDescent="0.25">
      <c r="A103" s="15" t="s">
        <v>120</v>
      </c>
      <c r="B103" s="13"/>
      <c r="C103" s="13"/>
      <c r="D103" s="13"/>
      <c r="E103" s="13"/>
      <c r="F103" s="19"/>
      <c r="G103" s="19"/>
      <c r="H103" s="19"/>
      <c r="I103" s="19"/>
      <c r="J103" s="13"/>
      <c r="K103" s="19"/>
      <c r="L103" s="13"/>
      <c r="M103" s="19"/>
      <c r="N103" s="19">
        <v>0</v>
      </c>
      <c r="O103" s="20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x14ac:dyDescent="0.25">
      <c r="A104" s="15" t="s">
        <v>121</v>
      </c>
      <c r="B104" s="13"/>
      <c r="C104" s="19"/>
      <c r="D104" s="19"/>
      <c r="E104" s="19">
        <v>690.05</v>
      </c>
      <c r="F104" s="13"/>
      <c r="G104" s="19"/>
      <c r="H104" s="19"/>
      <c r="I104" s="19">
        <v>36.869999999999997</v>
      </c>
      <c r="J104" s="19"/>
      <c r="K104" s="19"/>
      <c r="L104" s="19"/>
      <c r="M104" s="19"/>
      <c r="N104" s="19">
        <v>726.92</v>
      </c>
      <c r="O104" s="20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x14ac:dyDescent="0.25">
      <c r="A105" s="15" t="s">
        <v>122</v>
      </c>
      <c r="B105" s="13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>
        <v>0</v>
      </c>
      <c r="O105" s="20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x14ac:dyDescent="0.25">
      <c r="A106" s="15" t="s">
        <v>123</v>
      </c>
      <c r="B106" s="13">
        <v>89.6</v>
      </c>
      <c r="C106" s="13">
        <v>89.6</v>
      </c>
      <c r="D106" s="13">
        <v>89.6</v>
      </c>
      <c r="E106" s="13">
        <v>89.6</v>
      </c>
      <c r="F106" s="13">
        <v>89.6</v>
      </c>
      <c r="G106" s="13">
        <v>89.6</v>
      </c>
      <c r="H106" s="13">
        <v>89.6</v>
      </c>
      <c r="I106" s="13">
        <v>89.6</v>
      </c>
      <c r="J106" s="13">
        <v>89.6</v>
      </c>
      <c r="K106" s="13">
        <v>109.52</v>
      </c>
      <c r="L106" s="13">
        <v>89.6</v>
      </c>
      <c r="M106" s="13">
        <v>89.6</v>
      </c>
      <c r="N106" s="38">
        <v>1095.1199999999999</v>
      </c>
      <c r="O106" s="20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x14ac:dyDescent="0.25">
      <c r="A107" s="15" t="s">
        <v>124</v>
      </c>
      <c r="B107" s="13">
        <v>133.56</v>
      </c>
      <c r="C107" s="19">
        <v>136.46</v>
      </c>
      <c r="D107" s="19">
        <v>138.44</v>
      </c>
      <c r="E107" s="19">
        <v>115.13</v>
      </c>
      <c r="F107" s="19">
        <v>147.55000000000001</v>
      </c>
      <c r="G107" s="19">
        <v>163.69999999999999</v>
      </c>
      <c r="H107" s="19">
        <v>146.24</v>
      </c>
      <c r="I107" s="19">
        <v>193.22</v>
      </c>
      <c r="J107" s="19">
        <v>159.01</v>
      </c>
      <c r="K107" s="19">
        <v>175.97</v>
      </c>
      <c r="L107" s="19">
        <v>182.3</v>
      </c>
      <c r="M107" s="19">
        <v>151.06</v>
      </c>
      <c r="N107" s="38">
        <v>1842.64</v>
      </c>
      <c r="O107" s="20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x14ac:dyDescent="0.25">
      <c r="A108" s="15" t="s">
        <v>125</v>
      </c>
      <c r="B108" s="13">
        <v>153.52000000000001</v>
      </c>
      <c r="C108" s="13">
        <v>159.55000000000001</v>
      </c>
      <c r="D108" s="13">
        <v>153.52000000000001</v>
      </c>
      <c r="E108" s="13">
        <v>193.12</v>
      </c>
      <c r="F108" s="13">
        <v>163.12</v>
      </c>
      <c r="G108" s="13">
        <v>153.52000000000001</v>
      </c>
      <c r="H108" s="13">
        <v>168.14</v>
      </c>
      <c r="I108" s="13">
        <v>153.52000000000001</v>
      </c>
      <c r="J108" s="13">
        <v>153.52000000000001</v>
      </c>
      <c r="K108" s="13">
        <v>203.7</v>
      </c>
      <c r="L108" s="13">
        <v>153.52000000000001</v>
      </c>
      <c r="M108" s="13">
        <v>153.51</v>
      </c>
      <c r="N108" s="38">
        <v>1962.26</v>
      </c>
      <c r="O108" s="20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x14ac:dyDescent="0.25">
      <c r="A109" s="15" t="s">
        <v>126</v>
      </c>
      <c r="B109" s="13">
        <v>44.8</v>
      </c>
      <c r="C109" s="13">
        <v>44.8</v>
      </c>
      <c r="D109" s="13">
        <v>94.25</v>
      </c>
      <c r="E109" s="13">
        <v>48.17</v>
      </c>
      <c r="F109" s="13">
        <v>44.8</v>
      </c>
      <c r="G109" s="13">
        <v>44.8</v>
      </c>
      <c r="H109" s="13">
        <v>44.8</v>
      </c>
      <c r="I109" s="13">
        <v>44.8</v>
      </c>
      <c r="J109" s="13">
        <v>44.8</v>
      </c>
      <c r="K109" s="13">
        <v>44.8</v>
      </c>
      <c r="L109" s="13">
        <v>44.8</v>
      </c>
      <c r="M109" s="13">
        <v>44.79</v>
      </c>
      <c r="N109" s="19">
        <v>590.41</v>
      </c>
      <c r="O109" s="20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x14ac:dyDescent="0.25">
      <c r="A110" s="15" t="s">
        <v>127</v>
      </c>
      <c r="B110" s="18">
        <v>421.48</v>
      </c>
      <c r="C110" s="18">
        <v>430.41</v>
      </c>
      <c r="D110" s="18">
        <v>475.81</v>
      </c>
      <c r="E110" s="18">
        <v>446.02</v>
      </c>
      <c r="F110" s="18">
        <v>445.07</v>
      </c>
      <c r="G110" s="18">
        <v>451.62</v>
      </c>
      <c r="H110" s="18">
        <v>448.78</v>
      </c>
      <c r="I110" s="18">
        <v>481.14</v>
      </c>
      <c r="J110" s="18">
        <v>446.93</v>
      </c>
      <c r="K110" s="18">
        <v>533.99</v>
      </c>
      <c r="L110" s="18">
        <v>470.22</v>
      </c>
      <c r="M110" s="18">
        <v>438.96</v>
      </c>
      <c r="N110" s="18">
        <v>5490.43</v>
      </c>
      <c r="O110" s="20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x14ac:dyDescent="0.25">
      <c r="A111" s="25" t="s">
        <v>128</v>
      </c>
      <c r="B111" s="18">
        <v>7945.55</v>
      </c>
      <c r="C111" s="18">
        <v>10259.73</v>
      </c>
      <c r="D111" s="18">
        <v>10811.51</v>
      </c>
      <c r="E111" s="18">
        <v>9911.74</v>
      </c>
      <c r="F111" s="18">
        <v>10729.71</v>
      </c>
      <c r="G111" s="18">
        <v>8421.2199999999993</v>
      </c>
      <c r="H111" s="18">
        <v>8696.2000000000007</v>
      </c>
      <c r="I111" s="18">
        <v>10320.99</v>
      </c>
      <c r="J111" s="18">
        <v>9031.51</v>
      </c>
      <c r="K111" s="18">
        <v>8619.5499999999993</v>
      </c>
      <c r="L111" s="18">
        <v>8369.4500000000007</v>
      </c>
      <c r="M111" s="18">
        <v>12658.85</v>
      </c>
      <c r="N111" s="18">
        <v>115775.98</v>
      </c>
      <c r="O111" s="20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x14ac:dyDescent="0.25">
      <c r="A112" s="15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0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x14ac:dyDescent="0.25">
      <c r="A113" s="15" t="s">
        <v>129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20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x14ac:dyDescent="0.25">
      <c r="A114" s="15" t="s">
        <v>130</v>
      </c>
      <c r="B114" s="19">
        <v>4.12</v>
      </c>
      <c r="C114" s="13">
        <v>4.2</v>
      </c>
      <c r="D114" s="19">
        <v>4.8899999999999997</v>
      </c>
      <c r="E114" s="19">
        <v>4.18</v>
      </c>
      <c r="F114" s="13">
        <v>1.87</v>
      </c>
      <c r="G114" s="13">
        <v>1.56</v>
      </c>
      <c r="H114" s="13">
        <v>1.41</v>
      </c>
      <c r="I114" s="13">
        <v>4.58</v>
      </c>
      <c r="J114" s="19">
        <v>3.44</v>
      </c>
      <c r="K114" s="13">
        <v>5.41</v>
      </c>
      <c r="L114" s="13">
        <v>8.57</v>
      </c>
      <c r="M114" s="13">
        <v>5.66</v>
      </c>
      <c r="N114" s="19">
        <v>49.89</v>
      </c>
      <c r="O114" s="20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x14ac:dyDescent="0.25">
      <c r="A115" s="15" t="s">
        <v>131</v>
      </c>
      <c r="B115" s="18">
        <v>4.12</v>
      </c>
      <c r="C115" s="18">
        <v>4.2</v>
      </c>
      <c r="D115" s="18">
        <v>4.8899999999999997</v>
      </c>
      <c r="E115" s="18">
        <v>4.18</v>
      </c>
      <c r="F115" s="18">
        <v>1.87</v>
      </c>
      <c r="G115" s="18">
        <v>1.56</v>
      </c>
      <c r="H115" s="18">
        <v>1.41</v>
      </c>
      <c r="I115" s="18">
        <v>4.58</v>
      </c>
      <c r="J115" s="18">
        <v>3.44</v>
      </c>
      <c r="K115" s="18">
        <v>5.41</v>
      </c>
      <c r="L115" s="18">
        <v>8.57</v>
      </c>
      <c r="M115" s="18">
        <v>5.66</v>
      </c>
      <c r="N115" s="18">
        <v>49.89</v>
      </c>
      <c r="O115" s="20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x14ac:dyDescent="0.25">
      <c r="A116" s="15" t="s">
        <v>132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20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x14ac:dyDescent="0.25">
      <c r="A117" s="15" t="s">
        <v>133</v>
      </c>
      <c r="B117" s="13"/>
      <c r="C117" s="13"/>
      <c r="D117" s="13"/>
      <c r="E117" s="19"/>
      <c r="F117" s="19"/>
      <c r="G117" s="13">
        <v>150</v>
      </c>
      <c r="H117" s="13"/>
      <c r="I117" s="13">
        <v>53.89</v>
      </c>
      <c r="J117" s="13">
        <v>48.14</v>
      </c>
      <c r="K117" s="13"/>
      <c r="L117" s="19"/>
      <c r="M117" s="13"/>
      <c r="N117" s="19">
        <v>252.03</v>
      </c>
      <c r="O117" s="20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x14ac:dyDescent="0.25">
      <c r="A118" s="15" t="s">
        <v>134</v>
      </c>
      <c r="B118" s="13"/>
      <c r="C118" s="13"/>
      <c r="D118" s="13"/>
      <c r="E118" s="13">
        <v>-0.02</v>
      </c>
      <c r="F118" s="13"/>
      <c r="G118" s="13"/>
      <c r="H118" s="13"/>
      <c r="I118" s="19"/>
      <c r="J118" s="13"/>
      <c r="K118" s="13"/>
      <c r="L118" s="13"/>
      <c r="M118" s="13"/>
      <c r="N118" s="19">
        <v>-0.02</v>
      </c>
      <c r="O118" s="20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x14ac:dyDescent="0.25">
      <c r="A119" s="15" t="s">
        <v>135</v>
      </c>
      <c r="B119" s="18">
        <v>0</v>
      </c>
      <c r="C119" s="18">
        <v>0</v>
      </c>
      <c r="D119" s="18">
        <v>0</v>
      </c>
      <c r="E119" s="18">
        <v>-0.02</v>
      </c>
      <c r="F119" s="18">
        <v>0</v>
      </c>
      <c r="G119" s="18">
        <v>150</v>
      </c>
      <c r="H119" s="18">
        <v>0</v>
      </c>
      <c r="I119" s="18">
        <v>53.89</v>
      </c>
      <c r="J119" s="18">
        <v>48.14</v>
      </c>
      <c r="K119" s="18">
        <v>0</v>
      </c>
      <c r="L119" s="18">
        <v>0</v>
      </c>
      <c r="M119" s="18">
        <v>0</v>
      </c>
      <c r="N119" s="18">
        <v>252.01</v>
      </c>
      <c r="O119" s="20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x14ac:dyDescent="0.25">
      <c r="A120" s="15" t="s">
        <v>136</v>
      </c>
      <c r="B120" s="18">
        <v>-694.13</v>
      </c>
      <c r="C120" s="18">
        <v>145.49</v>
      </c>
      <c r="D120" s="18">
        <v>-1822.39</v>
      </c>
      <c r="E120" s="18">
        <v>245.32</v>
      </c>
      <c r="F120" s="18">
        <v>1937.55</v>
      </c>
      <c r="G120" s="18">
        <v>1216.47</v>
      </c>
      <c r="H120" s="18">
        <v>-72.959999999999994</v>
      </c>
      <c r="I120" s="18">
        <v>-925.69</v>
      </c>
      <c r="J120" s="18">
        <v>3293.71</v>
      </c>
      <c r="K120" s="18">
        <v>2883.45</v>
      </c>
      <c r="L120" s="18">
        <v>3564.87</v>
      </c>
      <c r="M120" s="18">
        <v>-708.83</v>
      </c>
      <c r="N120" s="18">
        <v>9062.8799999999992</v>
      </c>
      <c r="O120" s="20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x14ac:dyDescent="0.25">
      <c r="A121" s="25" t="s">
        <v>137</v>
      </c>
      <c r="B121" s="41">
        <v>-0.03</v>
      </c>
      <c r="C121" s="41">
        <v>0.01</v>
      </c>
      <c r="D121" s="41">
        <v>-0.08</v>
      </c>
      <c r="E121" s="41">
        <v>0.01</v>
      </c>
      <c r="F121" s="41">
        <v>0.06</v>
      </c>
      <c r="G121" s="41">
        <v>0.05</v>
      </c>
      <c r="H121" s="41">
        <v>0</v>
      </c>
      <c r="I121" s="41">
        <v>-0.03</v>
      </c>
      <c r="J121" s="41">
        <v>0.1</v>
      </c>
      <c r="K121" s="41">
        <v>0.08</v>
      </c>
      <c r="L121" s="41">
        <v>0.1</v>
      </c>
      <c r="M121" s="41">
        <v>-0.02</v>
      </c>
      <c r="N121" s="41">
        <v>0.03</v>
      </c>
      <c r="O121" s="20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x14ac:dyDescent="0.25">
      <c r="A122" s="15"/>
      <c r="B122" s="13"/>
      <c r="C122" s="13"/>
      <c r="D122" s="13"/>
      <c r="E122" s="13"/>
      <c r="F122" s="13"/>
      <c r="G122" s="13"/>
      <c r="H122" s="13"/>
      <c r="I122" s="19"/>
      <c r="J122" s="13"/>
      <c r="K122" s="13"/>
      <c r="L122" s="13"/>
      <c r="M122" s="13"/>
      <c r="N122" s="19"/>
      <c r="O122" s="20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x14ac:dyDescent="0.25">
      <c r="A123" s="2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x14ac:dyDescent="0.25">
      <c r="A124" s="2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x14ac:dyDescent="0.25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x14ac:dyDescent="0.25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</sheetData>
  <sheetProtection algorithmName="SHA-512" hashValue="TYXTpbqdRgKdrcJ8SF0K+Buh0t89WpOW1/1ZnjVW8Uk8u1ouXMLV+d2h5/naDqAZWAZjKyM5WvTAadLa6uae5w==" saltValue="jwrmuNIzHtiwzgnF79Hu2g==" spinCount="100000" sheet="1" objects="1" scenarios="1"/>
  <mergeCells count="3">
    <mergeCell ref="A1:N1"/>
    <mergeCell ref="A2:N2"/>
    <mergeCell ref="A128:N128"/>
  </mergeCells>
  <pageMargins left="0.25" right="0.25" top="0.75" bottom="0.75" header="0.3" footer="0.3"/>
  <pageSetup paperSize="5" scale="43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84CF3-30EE-5E4D-B55E-C2DC54F38BCC}">
  <dimension ref="A1:AD66"/>
  <sheetViews>
    <sheetView workbookViewId="0">
      <selection sqref="A1:B1"/>
    </sheetView>
  </sheetViews>
  <sheetFormatPr defaultColWidth="11" defaultRowHeight="15.75" x14ac:dyDescent="0.25"/>
  <cols>
    <col min="1" max="1" width="35.5" customWidth="1"/>
    <col min="2" max="2" width="132.625" customWidth="1"/>
  </cols>
  <sheetData>
    <row r="1" spans="1:30" ht="21.95" customHeight="1" x14ac:dyDescent="0.4">
      <c r="A1" s="81" t="s">
        <v>138</v>
      </c>
      <c r="B1" s="8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30" customHeight="1" x14ac:dyDescent="0.4">
      <c r="A2" s="82" t="s">
        <v>139</v>
      </c>
      <c r="B2" s="8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4" customHeight="1" x14ac:dyDescent="0.3">
      <c r="A3" s="79" t="s">
        <v>140</v>
      </c>
      <c r="B3" s="7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5">
      <c r="A4" s="12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5">
      <c r="A5" s="1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25">
      <c r="A6" s="13"/>
      <c r="B6" s="14" t="s">
        <v>14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5">
      <c r="A7" s="23" t="s">
        <v>15</v>
      </c>
      <c r="B7" s="1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5">
      <c r="A8" s="25" t="s">
        <v>141</v>
      </c>
      <c r="B8" s="16">
        <v>350185.4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25">
      <c r="A9" s="15" t="s">
        <v>142</v>
      </c>
      <c r="B9" s="17"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5">
      <c r="A10" s="15" t="s">
        <v>143</v>
      </c>
      <c r="B10" s="16">
        <v>1082.1099999999999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5">
      <c r="A11" s="15" t="s">
        <v>144</v>
      </c>
      <c r="B11" s="16">
        <v>2006.8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5">
      <c r="A12" s="15" t="s">
        <v>40</v>
      </c>
      <c r="B12" s="18">
        <v>353274.31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1.1" customHeight="1" x14ac:dyDescent="0.25">
      <c r="A13" s="15"/>
      <c r="B13" s="2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20.25" x14ac:dyDescent="0.3">
      <c r="A14" s="26" t="s">
        <v>41</v>
      </c>
      <c r="B14" s="13"/>
      <c r="C14" s="54" t="s">
        <v>145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5">
      <c r="A15" s="15" t="s">
        <v>146</v>
      </c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5">
      <c r="A16" s="15" t="s">
        <v>147</v>
      </c>
      <c r="B16" s="18">
        <v>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5">
      <c r="A17" s="15" t="s">
        <v>148</v>
      </c>
      <c r="B17" s="20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5">
      <c r="A18" s="15" t="s">
        <v>149</v>
      </c>
      <c r="B18" s="18">
        <v>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31.5" x14ac:dyDescent="0.25">
      <c r="A19" s="15" t="s">
        <v>150</v>
      </c>
      <c r="B19" s="1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5">
      <c r="A20" s="15" t="s">
        <v>151</v>
      </c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5">
      <c r="A21" s="15" t="s">
        <v>66</v>
      </c>
      <c r="B21" s="18">
        <v>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5">
      <c r="A22" s="27" t="s">
        <v>67</v>
      </c>
      <c r="B22" s="18">
        <v>353274.31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5">
      <c r="A23" s="15"/>
      <c r="B23" s="2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5">
      <c r="A24" s="23" t="s">
        <v>69</v>
      </c>
      <c r="B24" s="1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5">
      <c r="A25" s="15" t="s">
        <v>152</v>
      </c>
      <c r="B25" s="16">
        <v>12931.2</v>
      </c>
      <c r="C25" s="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6"/>
      <c r="Y25" s="6"/>
      <c r="Z25" s="6"/>
      <c r="AA25" s="6"/>
      <c r="AB25" s="6"/>
      <c r="AC25" s="6"/>
      <c r="AD25" s="1"/>
    </row>
    <row r="26" spans="1:30" x14ac:dyDescent="0.25">
      <c r="A26" s="15" t="s">
        <v>153</v>
      </c>
      <c r="B26" s="16">
        <v>9076.42</v>
      </c>
      <c r="C26" s="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5">
      <c r="A27" s="15" t="s">
        <v>154</v>
      </c>
      <c r="B27" s="16">
        <v>13073.57</v>
      </c>
      <c r="C27" s="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5">
      <c r="A28" s="15" t="s">
        <v>155</v>
      </c>
      <c r="B28" s="17">
        <v>97.96</v>
      </c>
      <c r="C28" s="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5">
      <c r="A29" s="15" t="s">
        <v>156</v>
      </c>
      <c r="B29" s="16">
        <v>7057.83</v>
      </c>
      <c r="C29" s="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5">
      <c r="A30" s="15" t="s">
        <v>157</v>
      </c>
      <c r="B30" s="17">
        <v>174</v>
      </c>
      <c r="C30" s="5"/>
      <c r="D30" s="1"/>
      <c r="E30" s="7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5">
      <c r="A31" s="15" t="s">
        <v>158</v>
      </c>
      <c r="B31" s="17">
        <v>674.94</v>
      </c>
      <c r="C31" s="5"/>
      <c r="D31" s="1"/>
      <c r="E31" s="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5">
      <c r="A32" s="15" t="s">
        <v>159</v>
      </c>
      <c r="B32" s="17">
        <v>764.02</v>
      </c>
      <c r="C32" s="5"/>
      <c r="D32" s="1"/>
      <c r="E32" s="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5">
      <c r="A33" s="15" t="s">
        <v>160</v>
      </c>
      <c r="B33" s="17">
        <v>26.13</v>
      </c>
      <c r="C33" s="5"/>
      <c r="D33" s="1"/>
      <c r="E33" s="7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5">
      <c r="A34" s="15" t="s">
        <v>161</v>
      </c>
      <c r="B34" s="16">
        <v>2318.84</v>
      </c>
      <c r="C34" s="5"/>
      <c r="D34" s="1"/>
      <c r="E34" s="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5">
      <c r="A35" s="15" t="s">
        <v>162</v>
      </c>
      <c r="B35" s="16">
        <v>1131.51</v>
      </c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5">
      <c r="A36" s="15" t="s">
        <v>163</v>
      </c>
      <c r="B36" s="16">
        <v>2202.06</v>
      </c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5">
      <c r="A37" s="15" t="s">
        <v>164</v>
      </c>
      <c r="B37" s="16">
        <v>6424.42</v>
      </c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5">
      <c r="A38" s="15" t="s">
        <v>165</v>
      </c>
      <c r="B38" s="16">
        <v>1512.34</v>
      </c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5">
      <c r="A39" s="15" t="s">
        <v>166</v>
      </c>
      <c r="B39" s="16">
        <v>7701.19</v>
      </c>
      <c r="C39" s="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5">
      <c r="A40" s="25" t="s">
        <v>167</v>
      </c>
      <c r="B40" s="16">
        <v>255524.49</v>
      </c>
      <c r="C40" s="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5">
      <c r="A41" s="15" t="s">
        <v>168</v>
      </c>
      <c r="B41" s="17">
        <v>174</v>
      </c>
      <c r="C41" s="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5">
      <c r="A42" s="15" t="s">
        <v>169</v>
      </c>
      <c r="B42" s="16">
        <v>1601.46</v>
      </c>
      <c r="C42" s="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25">
      <c r="A43" s="15" t="s">
        <v>170</v>
      </c>
      <c r="B43" s="17">
        <v>0</v>
      </c>
      <c r="C43" s="5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5">
      <c r="A44" s="15" t="s">
        <v>171</v>
      </c>
      <c r="B44" s="16">
        <v>11231.9</v>
      </c>
      <c r="C44" s="5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5">
      <c r="A45" s="15" t="s">
        <v>172</v>
      </c>
      <c r="B45" s="16">
        <v>1521.91</v>
      </c>
      <c r="C45" s="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5">
      <c r="A46" s="15" t="s">
        <v>173</v>
      </c>
      <c r="B46" s="17">
        <v>61.97</v>
      </c>
      <c r="C46" s="5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5">
      <c r="A47" s="15" t="s">
        <v>174</v>
      </c>
      <c r="B47" s="16">
        <v>2250.4</v>
      </c>
      <c r="C47" s="5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25">
      <c r="A48" s="15" t="s">
        <v>175</v>
      </c>
      <c r="B48" s="17">
        <v>259.37</v>
      </c>
      <c r="C48" s="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25">
      <c r="A49" s="15" t="s">
        <v>176</v>
      </c>
      <c r="B49" s="17">
        <v>0</v>
      </c>
      <c r="C49" s="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5">
      <c r="A50" s="15" t="s">
        <v>177</v>
      </c>
      <c r="B50" s="17">
        <v>726.92</v>
      </c>
      <c r="C50" s="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25">
      <c r="A51" s="15" t="s">
        <v>178</v>
      </c>
      <c r="B51" s="16">
        <v>5490.46</v>
      </c>
      <c r="C51" s="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25">
      <c r="A52" s="25" t="s">
        <v>128</v>
      </c>
      <c r="B52" s="18">
        <v>344009.31</v>
      </c>
      <c r="C52" s="4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25">
      <c r="A53" s="15"/>
      <c r="B53" s="22"/>
      <c r="C53" s="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x14ac:dyDescent="0.25">
      <c r="A54" s="23" t="s">
        <v>129</v>
      </c>
      <c r="B54" s="2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x14ac:dyDescent="0.25">
      <c r="A55" s="15" t="s">
        <v>179</v>
      </c>
      <c r="B55" s="17">
        <v>49.89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25">
      <c r="A56" s="15" t="s">
        <v>131</v>
      </c>
      <c r="B56" s="18">
        <v>49.89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25">
      <c r="A57" s="15"/>
      <c r="B57" s="2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25">
      <c r="A58" s="23" t="s">
        <v>132</v>
      </c>
      <c r="B58" s="2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25">
      <c r="A59" s="15" t="s">
        <v>180</v>
      </c>
      <c r="B59" s="17">
        <v>252.03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x14ac:dyDescent="0.25">
      <c r="A60" s="15" t="s">
        <v>181</v>
      </c>
      <c r="B60" s="17">
        <v>-0.02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x14ac:dyDescent="0.25">
      <c r="A61" s="15" t="s">
        <v>135</v>
      </c>
      <c r="B61" s="24">
        <v>252.01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25">
      <c r="A62" s="15"/>
      <c r="B62" s="18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25">
      <c r="A63" s="27" t="s">
        <v>136</v>
      </c>
      <c r="B63" s="24">
        <v>9062.8799999999992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</sheetData>
  <sheetProtection algorithmName="SHA-512" hashValue="vAXQRU5e5KkSln9Ztyzj7YCpc6HiGUwcXEUy0b8dYSXxfN2l1ezFErGE4kR9BgL7z77Zsj3pX9OwD3aPg/GR3g==" saltValue="ewvGkyi2nmVnuaETgSz7dg==" spinCount="100000" sheet="1" objects="1" scenarios="1"/>
  <mergeCells count="3">
    <mergeCell ref="A1:B1"/>
    <mergeCell ref="A2:B2"/>
    <mergeCell ref="A3:B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D8DF7-1156-B44A-9911-DD1374BA84EC}">
  <dimension ref="A1:Q123"/>
  <sheetViews>
    <sheetView topLeftCell="A33" workbookViewId="0">
      <selection activeCell="B8" sqref="B8"/>
    </sheetView>
  </sheetViews>
  <sheetFormatPr defaultColWidth="11" defaultRowHeight="15.75" x14ac:dyDescent="0.25"/>
  <cols>
    <col min="1" max="1" width="47.625" customWidth="1"/>
    <col min="2" max="2" width="106.75" customWidth="1"/>
  </cols>
  <sheetData>
    <row r="1" spans="1:17" ht="35.1" customHeight="1" x14ac:dyDescent="0.4">
      <c r="A1" s="82" t="s">
        <v>182</v>
      </c>
      <c r="B1" s="8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0" customHeight="1" x14ac:dyDescent="0.4">
      <c r="A2" s="82" t="s">
        <v>139</v>
      </c>
      <c r="B2" s="8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32.1" customHeight="1" x14ac:dyDescent="0.3">
      <c r="A3" s="79" t="s">
        <v>140</v>
      </c>
      <c r="B3" s="7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28" t="s">
        <v>183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2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3"/>
      <c r="B6" s="14" t="s">
        <v>14</v>
      </c>
      <c r="C6" s="1"/>
      <c r="D6" s="1"/>
      <c r="E6" s="1"/>
      <c r="F6" s="9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5" t="s">
        <v>15</v>
      </c>
      <c r="B7" s="13"/>
      <c r="C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"/>
      <c r="P7" s="1"/>
      <c r="Q7" s="1"/>
    </row>
    <row r="8" spans="1:17" x14ac:dyDescent="0.25">
      <c r="A8" s="25" t="s">
        <v>184</v>
      </c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5" t="s">
        <v>185</v>
      </c>
      <c r="B9" s="29">
        <v>52528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5" t="s">
        <v>186</v>
      </c>
      <c r="B10" s="29">
        <v>10506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5" t="s">
        <v>187</v>
      </c>
      <c r="B11" s="29">
        <v>42022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"/>
      <c r="P11" s="1"/>
      <c r="Q11" s="1"/>
    </row>
    <row r="12" spans="1:17" x14ac:dyDescent="0.25">
      <c r="A12" s="15" t="s">
        <v>188</v>
      </c>
      <c r="B12" s="30">
        <v>105056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25" t="s">
        <v>189</v>
      </c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5" t="s">
        <v>190</v>
      </c>
      <c r="B14" s="29">
        <v>193477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15" t="s">
        <v>191</v>
      </c>
      <c r="B15" s="29">
        <v>34143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15" t="s">
        <v>192</v>
      </c>
      <c r="B16" s="30">
        <v>227621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25" t="s">
        <v>193</v>
      </c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5" t="s">
        <v>194</v>
      </c>
      <c r="B18" s="29">
        <v>6285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5" t="s">
        <v>195</v>
      </c>
      <c r="B19" s="29">
        <v>11224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15" t="s">
        <v>196</v>
      </c>
      <c r="B20" s="30">
        <v>17509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5" t="s">
        <v>142</v>
      </c>
      <c r="B21" s="19" t="s">
        <v>197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15" t="s">
        <v>198</v>
      </c>
      <c r="B22" s="29">
        <v>1082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5" t="s">
        <v>144</v>
      </c>
      <c r="B23" s="29">
        <v>2007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15" t="s">
        <v>40</v>
      </c>
      <c r="B24" s="30">
        <v>353274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5"/>
      <c r="B25" s="3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15" t="s">
        <v>41</v>
      </c>
      <c r="B26" s="1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23" t="s">
        <v>146</v>
      </c>
      <c r="B27" s="19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1"/>
      <c r="P27" s="1"/>
      <c r="Q27" s="1"/>
    </row>
    <row r="28" spans="1:17" x14ac:dyDescent="0.25">
      <c r="A28" s="15" t="s">
        <v>199</v>
      </c>
      <c r="B28" s="29">
        <v>6002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15" t="s">
        <v>200</v>
      </c>
      <c r="B29" s="29">
        <v>4039</v>
      </c>
      <c r="C29" s="1"/>
      <c r="D29" s="1"/>
      <c r="E29" s="1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5" t="s">
        <v>201</v>
      </c>
      <c r="B30" s="29">
        <v>3032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25" t="s">
        <v>202</v>
      </c>
      <c r="B31" s="30">
        <v>13074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23" t="s">
        <v>148</v>
      </c>
      <c r="B32" s="1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15" t="s">
        <v>203</v>
      </c>
      <c r="B33" s="29">
        <v>27735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24" customHeight="1" x14ac:dyDescent="0.25">
      <c r="A34" s="15" t="s">
        <v>204</v>
      </c>
      <c r="B34" s="29">
        <v>10401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33" customHeight="1" x14ac:dyDescent="0.25">
      <c r="A35" s="34" t="s">
        <v>205</v>
      </c>
      <c r="B35" s="29">
        <v>31201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1"/>
      <c r="P35" s="1"/>
      <c r="Q35" s="1"/>
    </row>
    <row r="36" spans="1:17" x14ac:dyDescent="0.25">
      <c r="A36" s="15" t="s">
        <v>206</v>
      </c>
      <c r="B36" s="29">
        <v>110624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15" t="s">
        <v>207</v>
      </c>
      <c r="B37" s="29">
        <v>12292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15" t="s">
        <v>208</v>
      </c>
      <c r="B38" s="29">
        <v>1536</v>
      </c>
      <c r="C38" s="1"/>
      <c r="D38" s="1"/>
      <c r="E38" s="1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15" t="s">
        <v>209</v>
      </c>
      <c r="B39" s="29">
        <v>2304</v>
      </c>
      <c r="C39" s="1"/>
      <c r="D39" s="1"/>
      <c r="E39" s="1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25" t="s">
        <v>149</v>
      </c>
      <c r="B40" s="30">
        <v>196092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15" t="s">
        <v>150</v>
      </c>
      <c r="B41" s="29">
        <v>124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15" t="s">
        <v>210</v>
      </c>
      <c r="B42" s="29">
        <v>4420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15" t="s">
        <v>211</v>
      </c>
      <c r="B43" s="29">
        <v>1858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25" t="s">
        <v>212</v>
      </c>
      <c r="B44" s="30">
        <v>6278</v>
      </c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15" t="s">
        <v>151</v>
      </c>
      <c r="B45" s="17"/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15" t="s">
        <v>213</v>
      </c>
      <c r="B46" s="29">
        <v>4995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15" t="s">
        <v>214</v>
      </c>
      <c r="B47" s="29">
        <v>7022</v>
      </c>
      <c r="C47" s="1"/>
      <c r="D47" s="1"/>
      <c r="E47" s="1"/>
      <c r="F47" s="1"/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15" t="s">
        <v>215</v>
      </c>
      <c r="B48" s="29">
        <v>649</v>
      </c>
      <c r="C48" s="1"/>
      <c r="D48" s="1"/>
      <c r="E48" s="1"/>
      <c r="F48" s="1"/>
      <c r="G48" s="2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25" t="s">
        <v>216</v>
      </c>
      <c r="B49" s="30">
        <v>12666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15" t="s">
        <v>66</v>
      </c>
      <c r="B50" s="30">
        <v>228233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25" t="s">
        <v>67</v>
      </c>
      <c r="B51" s="30">
        <v>125041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25" t="s">
        <v>68</v>
      </c>
      <c r="B52" s="31">
        <v>0.35</v>
      </c>
      <c r="C52" s="1"/>
      <c r="D52" s="35" t="s">
        <v>217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15"/>
      <c r="B53" s="3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15" t="s">
        <v>69</v>
      </c>
      <c r="B54" s="1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15" t="s">
        <v>152</v>
      </c>
      <c r="B55" s="29">
        <v>4831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15" t="s">
        <v>218</v>
      </c>
      <c r="B56" s="29">
        <v>1387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15" t="s">
        <v>219</v>
      </c>
      <c r="B57" s="29">
        <v>461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15" t="s">
        <v>220</v>
      </c>
      <c r="B58" s="29">
        <v>6252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15" t="s">
        <v>221</v>
      </c>
      <c r="B59" s="30">
        <v>12931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15" t="s">
        <v>153</v>
      </c>
      <c r="B60" s="29">
        <v>9076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15" t="s">
        <v>154</v>
      </c>
      <c r="B61" s="19" t="s">
        <v>197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15" t="s">
        <v>155</v>
      </c>
      <c r="B62" s="29">
        <v>98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15" t="s">
        <v>156</v>
      </c>
      <c r="B63" s="29">
        <v>1567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15" t="s">
        <v>222</v>
      </c>
      <c r="B64" s="29">
        <v>58</v>
      </c>
      <c r="C64" s="1"/>
      <c r="D64" s="3"/>
      <c r="E64" s="3"/>
      <c r="F64" s="5"/>
      <c r="G64" s="5"/>
      <c r="H64" s="5"/>
      <c r="I64" s="5"/>
      <c r="J64" s="3"/>
      <c r="K64" s="5"/>
      <c r="L64" s="5"/>
      <c r="M64" s="5"/>
      <c r="N64" s="5"/>
      <c r="O64" s="3"/>
      <c r="P64" s="1"/>
      <c r="Q64" s="1"/>
    </row>
    <row r="65" spans="1:17" x14ac:dyDescent="0.25">
      <c r="A65" s="15" t="s">
        <v>223</v>
      </c>
      <c r="B65" s="29">
        <v>823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15" t="s">
        <v>224</v>
      </c>
      <c r="B66" s="29">
        <v>4610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15" t="s">
        <v>225</v>
      </c>
      <c r="B67" s="30">
        <v>7058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15" t="s">
        <v>157</v>
      </c>
      <c r="B68" s="29">
        <v>174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15" t="s">
        <v>226</v>
      </c>
      <c r="B69" s="29">
        <v>675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15" t="s">
        <v>159</v>
      </c>
      <c r="B70" s="29">
        <v>764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15" t="s">
        <v>160</v>
      </c>
      <c r="B71" s="29">
        <v>26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15" t="s">
        <v>161</v>
      </c>
      <c r="B72" s="29">
        <v>2319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15" t="s">
        <v>162</v>
      </c>
      <c r="B73" s="29">
        <v>1132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15" t="s">
        <v>163</v>
      </c>
      <c r="B74" s="29">
        <v>2202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15" t="s">
        <v>164</v>
      </c>
      <c r="B75" s="19" t="s">
        <v>197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15" t="s">
        <v>227</v>
      </c>
      <c r="B76" s="29">
        <v>1831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15" t="s">
        <v>228</v>
      </c>
      <c r="B77" s="29">
        <v>4443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15" t="s">
        <v>229</v>
      </c>
      <c r="B78" s="29">
        <v>150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15" t="s">
        <v>230</v>
      </c>
      <c r="B79" s="30">
        <v>6424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5" t="s">
        <v>165</v>
      </c>
      <c r="B80" s="29">
        <v>1512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15" t="s">
        <v>166</v>
      </c>
      <c r="B81" s="29">
        <v>180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15" t="s">
        <v>231</v>
      </c>
      <c r="B82" s="29">
        <v>1459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15" t="s">
        <v>232</v>
      </c>
      <c r="B83" s="29">
        <v>6062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15" t="s">
        <v>233</v>
      </c>
      <c r="B84" s="30">
        <v>7701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15" t="s">
        <v>167</v>
      </c>
      <c r="B85" s="19" t="s">
        <v>197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15" t="s">
        <v>234</v>
      </c>
      <c r="B86" s="29">
        <v>20627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15" t="s">
        <v>235</v>
      </c>
      <c r="B87" s="1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5" t="s">
        <v>236</v>
      </c>
      <c r="B88" s="29">
        <v>17481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5" t="s">
        <v>237</v>
      </c>
      <c r="B89" s="29">
        <v>116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5" t="s">
        <v>238</v>
      </c>
      <c r="B90" s="29">
        <v>2140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25" t="s">
        <v>239</v>
      </c>
      <c r="B91" s="30">
        <v>40365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5" t="s">
        <v>168</v>
      </c>
      <c r="B92" s="29">
        <v>174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5" t="s">
        <v>169</v>
      </c>
      <c r="B93" s="29">
        <v>1601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25">
      <c r="A94" s="15" t="s">
        <v>170</v>
      </c>
      <c r="B94" s="19" t="s">
        <v>197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5">
      <c r="A95" s="15" t="s">
        <v>171</v>
      </c>
      <c r="B95" s="29">
        <v>11232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25">
      <c r="A96" s="15" t="s">
        <v>172</v>
      </c>
      <c r="B96" s="29">
        <v>1187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25">
      <c r="A97" s="15" t="s">
        <v>240</v>
      </c>
      <c r="B97" s="29">
        <v>66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25">
      <c r="A98" s="15" t="s">
        <v>241</v>
      </c>
      <c r="B98" s="29">
        <v>269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25">
      <c r="A99" s="15" t="s">
        <v>242</v>
      </c>
      <c r="B99" s="30">
        <v>1522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25">
      <c r="A100" s="15" t="s">
        <v>173</v>
      </c>
      <c r="B100" s="29">
        <v>62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25">
      <c r="A101" s="15" t="s">
        <v>174</v>
      </c>
      <c r="B101" s="29">
        <v>1669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25">
      <c r="A102" s="15" t="s">
        <v>243</v>
      </c>
      <c r="B102" s="29">
        <v>582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25">
      <c r="A103" s="15" t="s">
        <v>244</v>
      </c>
      <c r="B103" s="30">
        <v>2250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25">
      <c r="A104" s="15" t="s">
        <v>175</v>
      </c>
      <c r="B104" s="29">
        <v>259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25">
      <c r="A105" s="15" t="s">
        <v>176</v>
      </c>
      <c r="B105" s="19" t="s">
        <v>197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25">
      <c r="A106" s="15" t="s">
        <v>177</v>
      </c>
      <c r="B106" s="29">
        <v>727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25">
      <c r="A107" s="15" t="s">
        <v>178</v>
      </c>
      <c r="B107" s="1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25">
      <c r="A108" s="15" t="s">
        <v>245</v>
      </c>
      <c r="B108" s="29">
        <v>1095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25">
      <c r="A109" s="15" t="s">
        <v>246</v>
      </c>
      <c r="B109" s="29">
        <v>1843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25">
      <c r="A110" s="15" t="s">
        <v>247</v>
      </c>
      <c r="B110" s="29">
        <v>1962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25">
      <c r="A111" s="15" t="s">
        <v>248</v>
      </c>
      <c r="B111" s="29">
        <v>590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x14ac:dyDescent="0.25">
      <c r="A112" s="15" t="s">
        <v>249</v>
      </c>
      <c r="B112" s="30">
        <v>5490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25">
      <c r="A113" s="15" t="s">
        <v>128</v>
      </c>
      <c r="B113" s="30">
        <v>115776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25">
      <c r="A114" s="15" t="s">
        <v>129</v>
      </c>
      <c r="B114" s="1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25">
      <c r="A115" s="15" t="s">
        <v>179</v>
      </c>
      <c r="B115" s="29">
        <v>50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25">
      <c r="A116" s="15" t="s">
        <v>131</v>
      </c>
      <c r="B116" s="30">
        <v>50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25">
      <c r="A117" s="15" t="s">
        <v>132</v>
      </c>
      <c r="B117" s="1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25">
      <c r="A118" s="15" t="s">
        <v>180</v>
      </c>
      <c r="B118" s="29">
        <v>252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25">
      <c r="A119" s="15" t="s">
        <v>181</v>
      </c>
      <c r="B119" s="29">
        <v>0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25">
      <c r="A120" s="15" t="s">
        <v>135</v>
      </c>
      <c r="B120" s="30">
        <v>252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25">
      <c r="A121" s="15" t="s">
        <v>136</v>
      </c>
      <c r="B121" s="30">
        <v>9063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25">
      <c r="A122" s="36" t="s">
        <v>137</v>
      </c>
      <c r="B122" s="32">
        <v>0.03</v>
      </c>
      <c r="C122" s="1"/>
      <c r="D122" s="35" t="s">
        <v>250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</sheetData>
  <sheetProtection algorithmName="SHA-512" hashValue="vXXP7Hl+cfLI9YJFXa5NsvtM6O00K6oKqF0VZJQRz98j4NAtwZZsiEe3lhq32nV4RB/f7CVPGMu6X4CQEKuT0A==" saltValue="O/X/DAbFy/xxBYunh4QvuA==" spinCount="100000" sheet="1" objects="1" scenarios="1"/>
  <mergeCells count="3">
    <mergeCell ref="A1:B1"/>
    <mergeCell ref="A2:B2"/>
    <mergeCell ref="A3:B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6A16F-1CFE-9E4F-8A64-E36E78C2F295}">
  <sheetPr>
    <pageSetUpPr fitToPage="1"/>
  </sheetPr>
  <dimension ref="A1:P68"/>
  <sheetViews>
    <sheetView topLeftCell="A2" zoomScaleNormal="100" workbookViewId="0">
      <selection sqref="A1:N1"/>
    </sheetView>
  </sheetViews>
  <sheetFormatPr defaultColWidth="11" defaultRowHeight="15.75" x14ac:dyDescent="0.25"/>
  <cols>
    <col min="1" max="1" width="43.125" customWidth="1"/>
    <col min="2" max="6" width="12" bestFit="1" customWidth="1"/>
    <col min="7" max="7" width="12" customWidth="1"/>
    <col min="8" max="12" width="12" bestFit="1" customWidth="1"/>
    <col min="13" max="13" width="12.875" bestFit="1" customWidth="1"/>
    <col min="14" max="14" width="66.125" customWidth="1"/>
  </cols>
  <sheetData>
    <row r="1" spans="1:16" ht="33.950000000000003" customHeight="1" x14ac:dyDescent="0.4">
      <c r="A1" s="82" t="s">
        <v>251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1"/>
      <c r="P1" s="1"/>
    </row>
    <row r="2" spans="1:16" ht="23.1" customHeight="1" x14ac:dyDescent="0.3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1"/>
      <c r="P2" s="1"/>
    </row>
    <row r="3" spans="1:16" x14ac:dyDescent="0.25">
      <c r="A3" s="1"/>
      <c r="B3" s="12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13"/>
      <c r="B4" s="14" t="s">
        <v>3</v>
      </c>
      <c r="C4" s="14" t="s">
        <v>252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4" t="s">
        <v>14</v>
      </c>
      <c r="O4" s="1"/>
      <c r="P4" s="1"/>
    </row>
    <row r="5" spans="1:16" x14ac:dyDescent="0.25">
      <c r="A5" s="15" t="s">
        <v>15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"/>
      <c r="P5" s="1"/>
    </row>
    <row r="6" spans="1:16" x14ac:dyDescent="0.25">
      <c r="A6" s="15" t="s">
        <v>253</v>
      </c>
      <c r="B6" s="20"/>
      <c r="C6" s="13"/>
      <c r="D6" s="13"/>
      <c r="E6" s="13"/>
      <c r="F6" s="13"/>
      <c r="G6" s="13"/>
      <c r="H6" s="13"/>
      <c r="I6" s="13"/>
      <c r="J6" s="20"/>
      <c r="K6" s="13"/>
      <c r="L6" s="13"/>
      <c r="M6" s="13"/>
      <c r="N6" s="13"/>
      <c r="O6" s="1"/>
      <c r="P6" s="1"/>
    </row>
    <row r="7" spans="1:16" x14ac:dyDescent="0.25">
      <c r="A7" s="37" t="s">
        <v>254</v>
      </c>
      <c r="B7" s="19">
        <v>30989.65</v>
      </c>
      <c r="C7" s="57">
        <v>51016.639999999999</v>
      </c>
      <c r="D7" s="19">
        <v>40311.300000000003</v>
      </c>
      <c r="E7" s="19">
        <v>23669.42</v>
      </c>
      <c r="F7" s="19">
        <v>21290.81</v>
      </c>
      <c r="G7" s="57">
        <v>19391.37</v>
      </c>
      <c r="H7" s="19">
        <v>29123.46</v>
      </c>
      <c r="I7" s="19">
        <v>34963.9</v>
      </c>
      <c r="J7" s="19">
        <v>34055.839999999997</v>
      </c>
      <c r="K7" s="19">
        <v>22178.18</v>
      </c>
      <c r="L7" s="19">
        <v>16064.09</v>
      </c>
      <c r="M7" s="19">
        <v>27130.76</v>
      </c>
      <c r="N7" s="38">
        <v>350185.4</v>
      </c>
      <c r="O7" s="5"/>
      <c r="P7" s="1"/>
    </row>
    <row r="8" spans="1:16" x14ac:dyDescent="0.25">
      <c r="A8" s="15" t="s">
        <v>255</v>
      </c>
      <c r="B8" s="13"/>
      <c r="C8" s="20"/>
      <c r="D8" s="20"/>
      <c r="E8" s="20"/>
      <c r="F8" s="20"/>
      <c r="G8" s="13"/>
      <c r="H8" s="20"/>
      <c r="I8" s="19"/>
      <c r="J8" s="19"/>
      <c r="K8" s="20"/>
      <c r="L8" s="19"/>
      <c r="M8" s="19"/>
      <c r="N8" s="19">
        <v>0</v>
      </c>
      <c r="O8" s="1"/>
      <c r="P8" s="1"/>
    </row>
    <row r="9" spans="1:16" x14ac:dyDescent="0.25">
      <c r="A9" s="15" t="s">
        <v>256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9">
        <v>0</v>
      </c>
      <c r="O9" s="1"/>
      <c r="P9" s="1"/>
    </row>
    <row r="10" spans="1:16" x14ac:dyDescent="0.25">
      <c r="A10" s="15" t="s">
        <v>257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9">
        <v>0</v>
      </c>
      <c r="O10" s="1"/>
      <c r="P10" s="1"/>
    </row>
    <row r="11" spans="1:16" x14ac:dyDescent="0.25">
      <c r="A11" s="15" t="s">
        <v>258</v>
      </c>
      <c r="B11" s="13"/>
      <c r="C11" s="13"/>
      <c r="D11" s="13"/>
      <c r="E11" s="13"/>
      <c r="F11" s="19"/>
      <c r="G11" s="19">
        <v>0.83</v>
      </c>
      <c r="H11" s="13">
        <v>0</v>
      </c>
      <c r="I11" s="19">
        <v>130.13</v>
      </c>
      <c r="J11" s="19">
        <v>0</v>
      </c>
      <c r="K11" s="19">
        <v>19.440000000000001</v>
      </c>
      <c r="L11" s="19">
        <v>0</v>
      </c>
      <c r="M11" s="19">
        <v>931.7</v>
      </c>
      <c r="N11" s="38">
        <v>1082.1099999999999</v>
      </c>
      <c r="O11" s="1"/>
      <c r="P11" s="1"/>
    </row>
    <row r="12" spans="1:16" x14ac:dyDescent="0.25">
      <c r="A12" s="15" t="s">
        <v>259</v>
      </c>
      <c r="B12" s="13"/>
      <c r="C12" s="13"/>
      <c r="D12" s="13"/>
      <c r="E12" s="13"/>
      <c r="F12" s="19">
        <v>200.68</v>
      </c>
      <c r="G12" s="19">
        <v>401.36</v>
      </c>
      <c r="H12" s="19">
        <v>200.68</v>
      </c>
      <c r="I12" s="19">
        <v>200.68</v>
      </c>
      <c r="J12" s="19">
        <v>200.68</v>
      </c>
      <c r="K12" s="19">
        <v>401.36</v>
      </c>
      <c r="L12" s="19">
        <v>200.68</v>
      </c>
      <c r="M12" s="19">
        <v>200.68</v>
      </c>
      <c r="N12" s="38">
        <v>2006.8</v>
      </c>
      <c r="O12" s="1"/>
      <c r="P12" s="1"/>
    </row>
    <row r="13" spans="1:16" x14ac:dyDescent="0.25">
      <c r="A13" s="15" t="s">
        <v>260</v>
      </c>
      <c r="B13" s="18">
        <v>30989.65</v>
      </c>
      <c r="C13" s="18">
        <v>51016.639999999999</v>
      </c>
      <c r="D13" s="18">
        <v>40311.300000000003</v>
      </c>
      <c r="E13" s="18">
        <v>23669.42</v>
      </c>
      <c r="F13" s="18">
        <v>21491.49</v>
      </c>
      <c r="G13" s="18">
        <v>19793.560000000001</v>
      </c>
      <c r="H13" s="18">
        <v>29324.14</v>
      </c>
      <c r="I13" s="18">
        <v>35294.71</v>
      </c>
      <c r="J13" s="18">
        <v>34256.519999999997</v>
      </c>
      <c r="K13" s="18">
        <v>22598.98</v>
      </c>
      <c r="L13" s="18">
        <v>16264.77</v>
      </c>
      <c r="M13" s="18">
        <v>28263.14</v>
      </c>
      <c r="N13" s="18">
        <v>353274.31</v>
      </c>
      <c r="O13" s="1"/>
      <c r="P13" s="56">
        <f>SUM(B13:M13)</f>
        <v>353274.32</v>
      </c>
    </row>
    <row r="14" spans="1:16" x14ac:dyDescent="0.25">
      <c r="A14" s="15" t="s">
        <v>40</v>
      </c>
      <c r="B14" s="18">
        <v>30989.65</v>
      </c>
      <c r="C14" s="18">
        <v>51016.639999999999</v>
      </c>
      <c r="D14" s="18">
        <v>40311.300000000003</v>
      </c>
      <c r="E14" s="18">
        <v>23669.42</v>
      </c>
      <c r="F14" s="18">
        <v>21491.49</v>
      </c>
      <c r="G14" s="18">
        <v>19793.560000000001</v>
      </c>
      <c r="H14" s="18">
        <v>29324.14</v>
      </c>
      <c r="I14" s="18">
        <v>35294.71</v>
      </c>
      <c r="J14" s="18">
        <v>34256.519999999997</v>
      </c>
      <c r="K14" s="18">
        <v>22598.98</v>
      </c>
      <c r="L14" s="18">
        <v>16264.77</v>
      </c>
      <c r="M14" s="18">
        <v>28263.14</v>
      </c>
      <c r="N14" s="18">
        <v>353274.31</v>
      </c>
      <c r="O14" s="1"/>
      <c r="P14" s="1"/>
    </row>
    <row r="15" spans="1:16" x14ac:dyDescent="0.25">
      <c r="A15" s="15" t="s">
        <v>41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"/>
      <c r="P15" s="1"/>
    </row>
    <row r="16" spans="1:16" x14ac:dyDescent="0.25">
      <c r="A16" s="15" t="s">
        <v>42</v>
      </c>
      <c r="B16" s="19"/>
      <c r="C16" s="19"/>
      <c r="D16" s="19"/>
      <c r="E16" s="19"/>
      <c r="F16" s="13"/>
      <c r="G16" s="13"/>
      <c r="H16" s="13"/>
      <c r="I16" s="13"/>
      <c r="J16" s="13"/>
      <c r="K16" s="13"/>
      <c r="L16" s="13"/>
      <c r="M16" s="13"/>
      <c r="N16" s="19">
        <v>0</v>
      </c>
      <c r="O16" s="1"/>
      <c r="P16" s="1"/>
    </row>
    <row r="17" spans="1:16" x14ac:dyDescent="0.25">
      <c r="A17" s="15" t="s">
        <v>46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"/>
      <c r="P17" s="1"/>
    </row>
    <row r="18" spans="1:16" x14ac:dyDescent="0.25">
      <c r="A18" s="15" t="s">
        <v>47</v>
      </c>
      <c r="B18" s="13"/>
      <c r="C18" s="13"/>
      <c r="D18" s="19"/>
      <c r="E18" s="19"/>
      <c r="F18" s="19"/>
      <c r="G18" s="19"/>
      <c r="H18" s="13"/>
      <c r="I18" s="19"/>
      <c r="J18" s="19"/>
      <c r="K18" s="19"/>
      <c r="L18" s="19"/>
      <c r="M18" s="13"/>
      <c r="N18" s="19">
        <v>0</v>
      </c>
      <c r="O18" s="1"/>
      <c r="P18" s="1"/>
    </row>
    <row r="19" spans="1:16" x14ac:dyDescent="0.25">
      <c r="A19" s="15" t="s">
        <v>56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"/>
      <c r="P19" s="1"/>
    </row>
    <row r="20" spans="1:16" x14ac:dyDescent="0.25">
      <c r="A20" s="15" t="s">
        <v>261</v>
      </c>
      <c r="B20" s="13"/>
      <c r="C20" s="13"/>
      <c r="D20" s="13"/>
      <c r="E20" s="13"/>
      <c r="F20" s="13"/>
      <c r="G20" s="13"/>
      <c r="H20" s="13"/>
      <c r="I20" s="19"/>
      <c r="J20" s="13"/>
      <c r="K20" s="19"/>
      <c r="L20" s="19"/>
      <c r="M20" s="19"/>
      <c r="N20" s="19">
        <v>0</v>
      </c>
      <c r="O20" s="1"/>
      <c r="P20" s="1"/>
    </row>
    <row r="21" spans="1:16" x14ac:dyDescent="0.25">
      <c r="A21" s="15" t="s">
        <v>262</v>
      </c>
      <c r="B21" s="13"/>
      <c r="C21" s="13"/>
      <c r="D21" s="13"/>
      <c r="E21" s="13"/>
      <c r="F21" s="13"/>
      <c r="G21" s="13"/>
      <c r="H21" s="13"/>
      <c r="I21" s="19"/>
      <c r="J21" s="13"/>
      <c r="K21" s="13"/>
      <c r="L21" s="19"/>
      <c r="M21" s="13"/>
      <c r="N21" s="19">
        <v>0</v>
      </c>
      <c r="O21" s="1"/>
      <c r="P21" s="1"/>
    </row>
    <row r="22" spans="1:16" x14ac:dyDescent="0.25">
      <c r="A22" s="15" t="s">
        <v>66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"/>
      <c r="P22" s="1"/>
    </row>
    <row r="23" spans="1:16" x14ac:dyDescent="0.25">
      <c r="A23" s="15" t="s">
        <v>67</v>
      </c>
      <c r="B23" s="18">
        <v>30989.65</v>
      </c>
      <c r="C23" s="18">
        <v>51016.639999999999</v>
      </c>
      <c r="D23" s="18">
        <v>40311.300000000003</v>
      </c>
      <c r="E23" s="18">
        <v>23669.42</v>
      </c>
      <c r="F23" s="18">
        <v>21491.49</v>
      </c>
      <c r="G23" s="18">
        <v>19793.560000000001</v>
      </c>
      <c r="H23" s="18">
        <v>29324.14</v>
      </c>
      <c r="I23" s="18">
        <v>35294.71</v>
      </c>
      <c r="J23" s="18">
        <v>34256.519999999997</v>
      </c>
      <c r="K23" s="18">
        <v>22598.98</v>
      </c>
      <c r="L23" s="18">
        <v>16264.77</v>
      </c>
      <c r="M23" s="18">
        <v>28263.14</v>
      </c>
      <c r="N23" s="18">
        <v>353274.31</v>
      </c>
      <c r="O23" s="1"/>
      <c r="P23" s="1"/>
    </row>
    <row r="24" spans="1:16" x14ac:dyDescent="0.25">
      <c r="A24" s="37" t="s">
        <v>68</v>
      </c>
      <c r="B24" s="31">
        <v>1</v>
      </c>
      <c r="C24" s="31">
        <v>1</v>
      </c>
      <c r="D24" s="31">
        <v>1</v>
      </c>
      <c r="E24" s="31">
        <v>1</v>
      </c>
      <c r="F24" s="31">
        <v>1</v>
      </c>
      <c r="G24" s="31">
        <v>1</v>
      </c>
      <c r="H24" s="31">
        <v>1</v>
      </c>
      <c r="I24" s="31">
        <v>1</v>
      </c>
      <c r="J24" s="31">
        <v>1</v>
      </c>
      <c r="K24" s="31">
        <v>1</v>
      </c>
      <c r="L24" s="31">
        <v>1</v>
      </c>
      <c r="M24" s="31">
        <v>1</v>
      </c>
      <c r="N24" s="31">
        <v>1</v>
      </c>
      <c r="O24" s="1"/>
      <c r="P24" s="1"/>
    </row>
    <row r="25" spans="1:16" x14ac:dyDescent="0.25">
      <c r="A25" s="15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1"/>
      <c r="P25" s="1"/>
    </row>
    <row r="26" spans="1:16" x14ac:dyDescent="0.25">
      <c r="A26" s="15" t="s">
        <v>69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"/>
      <c r="P26" s="1"/>
    </row>
    <row r="27" spans="1:16" x14ac:dyDescent="0.25">
      <c r="A27" s="15" t="s">
        <v>70</v>
      </c>
      <c r="B27" s="13"/>
      <c r="C27" s="39">
        <v>1931.2</v>
      </c>
      <c r="D27" s="13"/>
      <c r="E27" s="39">
        <v>3000</v>
      </c>
      <c r="F27" s="19"/>
      <c r="G27" s="19"/>
      <c r="H27" s="38">
        <v>3000</v>
      </c>
      <c r="I27" s="19"/>
      <c r="J27" s="19"/>
      <c r="K27" s="38">
        <v>3000</v>
      </c>
      <c r="L27" s="19"/>
      <c r="M27" s="38">
        <v>2000</v>
      </c>
      <c r="N27" s="38">
        <v>12931.2</v>
      </c>
      <c r="O27" s="1"/>
      <c r="P27" s="1"/>
    </row>
    <row r="28" spans="1:16" x14ac:dyDescent="0.25">
      <c r="A28" s="37" t="s">
        <v>75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38">
        <v>9076.42</v>
      </c>
      <c r="N28" s="38">
        <v>9076.42</v>
      </c>
      <c r="O28" s="1"/>
      <c r="P28" s="1"/>
    </row>
    <row r="29" spans="1:16" x14ac:dyDescent="0.25">
      <c r="A29" s="37" t="s">
        <v>76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9"/>
      <c r="M29" s="38">
        <v>13073.57</v>
      </c>
      <c r="N29" s="38">
        <v>13073.57</v>
      </c>
      <c r="O29" s="1"/>
      <c r="P29" s="1"/>
    </row>
    <row r="30" spans="1:16" x14ac:dyDescent="0.25">
      <c r="A30" s="15" t="s">
        <v>77</v>
      </c>
      <c r="B30" s="13"/>
      <c r="C30" s="13"/>
      <c r="D30" s="13"/>
      <c r="E30" s="13"/>
      <c r="F30" s="13"/>
      <c r="G30" s="13">
        <v>97.96</v>
      </c>
      <c r="H30" s="13"/>
      <c r="I30" s="13"/>
      <c r="J30" s="13"/>
      <c r="K30" s="13"/>
      <c r="L30" s="13"/>
      <c r="M30" s="13"/>
      <c r="N30" s="19">
        <v>97.96</v>
      </c>
      <c r="O30" s="1"/>
      <c r="P30" s="1"/>
    </row>
    <row r="31" spans="1:16" x14ac:dyDescent="0.25">
      <c r="A31" s="15" t="s">
        <v>78</v>
      </c>
      <c r="B31" s="19">
        <v>528.55999999999995</v>
      </c>
      <c r="C31" s="19">
        <v>411.46</v>
      </c>
      <c r="D31" s="19">
        <v>526.44000000000005</v>
      </c>
      <c r="E31" s="19">
        <v>490.13</v>
      </c>
      <c r="F31" s="19">
        <v>992.55</v>
      </c>
      <c r="G31" s="19">
        <v>665.93</v>
      </c>
      <c r="H31" s="19">
        <v>496.24</v>
      </c>
      <c r="I31" s="19">
        <v>493.22</v>
      </c>
      <c r="J31" s="19">
        <v>469.01</v>
      </c>
      <c r="K31" s="19">
        <v>664.97</v>
      </c>
      <c r="L31" s="19">
        <v>732.3</v>
      </c>
      <c r="M31" s="19">
        <v>587.02</v>
      </c>
      <c r="N31" s="38">
        <v>7057.83</v>
      </c>
      <c r="O31" s="1"/>
      <c r="P31" s="1"/>
    </row>
    <row r="32" spans="1:16" x14ac:dyDescent="0.25">
      <c r="A32" s="15" t="s">
        <v>83</v>
      </c>
      <c r="B32" s="13"/>
      <c r="C32" s="13"/>
      <c r="D32" s="13"/>
      <c r="E32" s="13"/>
      <c r="F32" s="19"/>
      <c r="G32" s="13">
        <v>74</v>
      </c>
      <c r="H32" s="19"/>
      <c r="I32" s="13"/>
      <c r="J32" s="19"/>
      <c r="K32" s="19"/>
      <c r="L32" s="19"/>
      <c r="M32" s="19">
        <v>100</v>
      </c>
      <c r="N32" s="19">
        <v>174</v>
      </c>
      <c r="O32" s="1"/>
      <c r="P32" s="1"/>
    </row>
    <row r="33" spans="1:16" x14ac:dyDescent="0.25">
      <c r="A33" s="15" t="s">
        <v>84</v>
      </c>
      <c r="B33" s="19">
        <v>17.32</v>
      </c>
      <c r="C33" s="19">
        <v>29.63</v>
      </c>
      <c r="D33" s="19">
        <v>9.66</v>
      </c>
      <c r="E33" s="19">
        <v>151.71</v>
      </c>
      <c r="F33" s="19">
        <v>76.55</v>
      </c>
      <c r="G33" s="19">
        <v>42.97</v>
      </c>
      <c r="H33" s="19">
        <v>86.55</v>
      </c>
      <c r="I33" s="19">
        <v>29.15</v>
      </c>
      <c r="J33" s="19">
        <v>2</v>
      </c>
      <c r="K33" s="19">
        <v>44.21</v>
      </c>
      <c r="L33" s="19">
        <v>56.25</v>
      </c>
      <c r="M33" s="19">
        <v>128.94</v>
      </c>
      <c r="N33" s="19">
        <v>674.94</v>
      </c>
      <c r="O33" s="1"/>
      <c r="P33" s="1"/>
    </row>
    <row r="34" spans="1:16" x14ac:dyDescent="0.25">
      <c r="A34" s="15" t="s">
        <v>85</v>
      </c>
      <c r="B34" s="19">
        <v>110</v>
      </c>
      <c r="C34" s="13"/>
      <c r="D34" s="19">
        <v>168.98</v>
      </c>
      <c r="E34" s="19">
        <v>261.29000000000002</v>
      </c>
      <c r="F34" s="13"/>
      <c r="G34" s="13"/>
      <c r="H34" s="13"/>
      <c r="I34" s="13"/>
      <c r="J34" s="19">
        <v>187.75</v>
      </c>
      <c r="K34" s="13"/>
      <c r="L34" s="19">
        <v>36</v>
      </c>
      <c r="M34" s="13"/>
      <c r="N34" s="19">
        <v>764.02</v>
      </c>
      <c r="O34" s="1"/>
      <c r="P34" s="1"/>
    </row>
    <row r="35" spans="1:16" x14ac:dyDescent="0.25">
      <c r="A35" s="15" t="s">
        <v>86</v>
      </c>
      <c r="B35" s="13"/>
      <c r="C35" s="13"/>
      <c r="D35" s="13"/>
      <c r="E35" s="13"/>
      <c r="F35" s="13"/>
      <c r="G35" s="13"/>
      <c r="H35" s="13">
        <v>26.13</v>
      </c>
      <c r="I35" s="13"/>
      <c r="J35" s="13"/>
      <c r="K35" s="13"/>
      <c r="L35" s="19"/>
      <c r="M35" s="13"/>
      <c r="N35" s="19">
        <v>26.13</v>
      </c>
      <c r="O35" s="1"/>
      <c r="P35" s="1"/>
    </row>
    <row r="36" spans="1:16" x14ac:dyDescent="0.25">
      <c r="A36" s="37" t="s">
        <v>87</v>
      </c>
      <c r="B36" s="13"/>
      <c r="C36" s="13"/>
      <c r="D36" s="39">
        <v>2318.84</v>
      </c>
      <c r="E36" s="13"/>
      <c r="F36" s="13"/>
      <c r="G36" s="13"/>
      <c r="H36" s="13"/>
      <c r="I36" s="13"/>
      <c r="J36" s="13"/>
      <c r="K36" s="13"/>
      <c r="L36" s="13"/>
      <c r="M36" s="19"/>
      <c r="N36" s="38">
        <v>2318.84</v>
      </c>
      <c r="O36" s="1"/>
      <c r="P36" s="1"/>
    </row>
    <row r="37" spans="1:16" x14ac:dyDescent="0.25">
      <c r="A37" s="15" t="s">
        <v>88</v>
      </c>
      <c r="B37" s="19"/>
      <c r="C37" s="19"/>
      <c r="D37" s="19"/>
      <c r="E37" s="19"/>
      <c r="F37" s="19"/>
      <c r="G37" s="39">
        <v>1100</v>
      </c>
      <c r="H37" s="13"/>
      <c r="I37" s="13"/>
      <c r="J37" s="19"/>
      <c r="K37" s="19">
        <v>31.51</v>
      </c>
      <c r="L37" s="13"/>
      <c r="M37" s="19"/>
      <c r="N37" s="38">
        <v>1131.51</v>
      </c>
      <c r="O37" s="1"/>
      <c r="P37" s="1"/>
    </row>
    <row r="38" spans="1:16" x14ac:dyDescent="0.25">
      <c r="A38" s="15" t="s">
        <v>89</v>
      </c>
      <c r="B38" s="13">
        <v>1.07</v>
      </c>
      <c r="C38" s="13">
        <v>2.0499999999999998</v>
      </c>
      <c r="D38" s="19">
        <v>20.07</v>
      </c>
      <c r="E38" s="13">
        <v>7.06</v>
      </c>
      <c r="F38" s="13">
        <v>22.14</v>
      </c>
      <c r="G38" s="13">
        <v>30.04</v>
      </c>
      <c r="H38" s="13">
        <v>5.56</v>
      </c>
      <c r="I38" s="13">
        <v>4.87</v>
      </c>
      <c r="J38" s="13">
        <v>51.55</v>
      </c>
      <c r="K38" s="13">
        <v>58.65</v>
      </c>
      <c r="L38" s="13">
        <v>40.549999999999997</v>
      </c>
      <c r="M38" s="39">
        <v>1958.45</v>
      </c>
      <c r="N38" s="38">
        <v>2202.06</v>
      </c>
      <c r="O38" s="1"/>
      <c r="P38" s="1"/>
    </row>
    <row r="39" spans="1:16" x14ac:dyDescent="0.25">
      <c r="A39" s="40" t="s">
        <v>90</v>
      </c>
      <c r="B39" s="19">
        <v>257.54000000000002</v>
      </c>
      <c r="C39" s="19">
        <v>278.94</v>
      </c>
      <c r="D39" s="19">
        <v>278.94</v>
      </c>
      <c r="E39" s="38">
        <v>2763.98</v>
      </c>
      <c r="F39" s="19">
        <v>899.63</v>
      </c>
      <c r="G39" s="19">
        <v>245.29</v>
      </c>
      <c r="H39" s="19">
        <v>383.06</v>
      </c>
      <c r="I39" s="19">
        <v>289.06</v>
      </c>
      <c r="J39" s="19">
        <v>276.48</v>
      </c>
      <c r="K39" s="19">
        <v>276.06</v>
      </c>
      <c r="L39" s="19">
        <v>275.38</v>
      </c>
      <c r="M39" s="19">
        <v>200.06</v>
      </c>
      <c r="N39" s="38">
        <v>6424.42</v>
      </c>
      <c r="O39" s="1"/>
      <c r="P39" s="1"/>
    </row>
    <row r="40" spans="1:16" x14ac:dyDescent="0.25">
      <c r="A40" s="15" t="s">
        <v>95</v>
      </c>
      <c r="B40" s="13"/>
      <c r="C40" s="13"/>
      <c r="D40" s="13">
        <v>310.24</v>
      </c>
      <c r="E40" s="13"/>
      <c r="F40" s="13"/>
      <c r="G40" s="13"/>
      <c r="H40" s="13"/>
      <c r="I40" s="13"/>
      <c r="J40" s="13"/>
      <c r="K40" s="13"/>
      <c r="L40" s="13"/>
      <c r="M40" s="39">
        <v>1202.0999999999999</v>
      </c>
      <c r="N40" s="38">
        <v>1512.34</v>
      </c>
      <c r="O40" s="1"/>
      <c r="P40" s="1"/>
    </row>
    <row r="41" spans="1:16" x14ac:dyDescent="0.25">
      <c r="A41" s="15" t="s">
        <v>96</v>
      </c>
      <c r="B41" s="19">
        <v>839.11</v>
      </c>
      <c r="C41" s="19">
        <v>150.65</v>
      </c>
      <c r="D41" s="19">
        <v>241.89</v>
      </c>
      <c r="E41" s="19">
        <v>590.5</v>
      </c>
      <c r="F41" s="19">
        <v>532.04999999999995</v>
      </c>
      <c r="G41" s="19">
        <v>641.20000000000005</v>
      </c>
      <c r="H41" s="19">
        <v>403.99</v>
      </c>
      <c r="I41" s="19">
        <v>803.69</v>
      </c>
      <c r="J41" s="19">
        <v>901.21</v>
      </c>
      <c r="K41" s="19">
        <v>781.24</v>
      </c>
      <c r="L41" s="19">
        <v>666.35</v>
      </c>
      <c r="M41" s="38">
        <v>1149.31</v>
      </c>
      <c r="N41" s="38">
        <v>7701.19</v>
      </c>
      <c r="O41" s="1"/>
      <c r="P41" s="1"/>
    </row>
    <row r="42" spans="1:16" x14ac:dyDescent="0.25">
      <c r="A42" s="37" t="s">
        <v>100</v>
      </c>
      <c r="B42" s="39">
        <v>30669.79</v>
      </c>
      <c r="C42" s="39">
        <v>17275.04</v>
      </c>
      <c r="D42" s="39">
        <v>15532.02</v>
      </c>
      <c r="E42" s="39">
        <v>14056.94</v>
      </c>
      <c r="F42" s="39">
        <v>21213.27</v>
      </c>
      <c r="G42" s="39">
        <v>25302.58</v>
      </c>
      <c r="H42" s="39">
        <v>24855.54</v>
      </c>
      <c r="I42" s="39">
        <v>11724.31</v>
      </c>
      <c r="J42" s="39">
        <v>15334.89</v>
      </c>
      <c r="K42" s="39">
        <v>19801.29</v>
      </c>
      <c r="L42" s="39">
        <v>22524.49</v>
      </c>
      <c r="M42" s="39">
        <v>37234.33</v>
      </c>
      <c r="N42" s="38">
        <v>255524.49</v>
      </c>
      <c r="O42" s="1"/>
      <c r="P42" s="1"/>
    </row>
    <row r="43" spans="1:16" x14ac:dyDescent="0.25">
      <c r="A43" s="15" t="s">
        <v>107</v>
      </c>
      <c r="B43" s="13"/>
      <c r="C43" s="13"/>
      <c r="D43" s="13"/>
      <c r="E43" s="13"/>
      <c r="F43" s="19"/>
      <c r="G43" s="13"/>
      <c r="H43" s="19">
        <v>174</v>
      </c>
      <c r="I43" s="19"/>
      <c r="J43" s="19"/>
      <c r="K43" s="19"/>
      <c r="L43" s="13"/>
      <c r="M43" s="19"/>
      <c r="N43" s="19">
        <v>174</v>
      </c>
      <c r="O43" s="1"/>
      <c r="P43" s="1"/>
    </row>
    <row r="44" spans="1:16" x14ac:dyDescent="0.25">
      <c r="A44" s="15" t="s">
        <v>108</v>
      </c>
      <c r="B44" s="13"/>
      <c r="C44" s="13"/>
      <c r="D44" s="38">
        <v>1374.47</v>
      </c>
      <c r="E44" s="13"/>
      <c r="F44" s="13"/>
      <c r="G44" s="13"/>
      <c r="H44" s="13"/>
      <c r="I44" s="19">
        <v>226.99</v>
      </c>
      <c r="J44" s="13"/>
      <c r="K44" s="19"/>
      <c r="L44" s="19"/>
      <c r="M44" s="19"/>
      <c r="N44" s="38">
        <v>1601.46</v>
      </c>
      <c r="O44" s="1"/>
      <c r="P44" s="1"/>
    </row>
    <row r="45" spans="1:16" x14ac:dyDescent="0.25">
      <c r="A45" s="15" t="s">
        <v>109</v>
      </c>
      <c r="B45" s="19"/>
      <c r="C45" s="19"/>
      <c r="D45" s="19"/>
      <c r="E45" s="19"/>
      <c r="F45" s="19"/>
      <c r="G45" s="13"/>
      <c r="H45" s="13"/>
      <c r="I45" s="13"/>
      <c r="J45" s="13"/>
      <c r="K45" s="13"/>
      <c r="L45" s="13"/>
      <c r="M45" s="19"/>
      <c r="N45" s="19">
        <v>0</v>
      </c>
      <c r="O45" s="1"/>
      <c r="P45" s="1"/>
    </row>
    <row r="46" spans="1:16" x14ac:dyDescent="0.25">
      <c r="A46" s="15" t="s">
        <v>110</v>
      </c>
      <c r="B46" s="13">
        <v>935</v>
      </c>
      <c r="C46" s="13">
        <v>935</v>
      </c>
      <c r="D46" s="13">
        <v>935</v>
      </c>
      <c r="E46" s="13">
        <v>935</v>
      </c>
      <c r="F46" s="13">
        <v>935</v>
      </c>
      <c r="G46" s="13">
        <v>935</v>
      </c>
      <c r="H46" s="13">
        <v>935</v>
      </c>
      <c r="I46" s="13">
        <v>935</v>
      </c>
      <c r="J46" s="13">
        <v>946.9</v>
      </c>
      <c r="K46" s="13">
        <v>935</v>
      </c>
      <c r="L46" s="13">
        <v>935</v>
      </c>
      <c r="M46" s="13">
        <v>935</v>
      </c>
      <c r="N46" s="38">
        <v>11231.9</v>
      </c>
      <c r="O46" s="1"/>
      <c r="P46" s="1"/>
    </row>
    <row r="47" spans="1:16" x14ac:dyDescent="0.25">
      <c r="A47" s="15" t="s">
        <v>111</v>
      </c>
      <c r="B47" s="19">
        <v>106.6</v>
      </c>
      <c r="C47" s="13"/>
      <c r="D47" s="19">
        <v>158.97999999999999</v>
      </c>
      <c r="E47" s="19">
        <v>851.17</v>
      </c>
      <c r="F47" s="13"/>
      <c r="G47" s="13">
        <v>17.399999999999999</v>
      </c>
      <c r="H47" s="13"/>
      <c r="I47" s="13"/>
      <c r="J47" s="19">
        <v>387.76</v>
      </c>
      <c r="K47" s="13"/>
      <c r="L47" s="13"/>
      <c r="M47" s="13"/>
      <c r="N47" s="38">
        <v>1521.91</v>
      </c>
      <c r="O47" s="1"/>
      <c r="P47" s="1"/>
    </row>
    <row r="48" spans="1:16" x14ac:dyDescent="0.25">
      <c r="A48" s="15" t="s">
        <v>115</v>
      </c>
      <c r="B48" s="19"/>
      <c r="C48" s="19"/>
      <c r="D48" s="19"/>
      <c r="E48" s="19">
        <v>30</v>
      </c>
      <c r="F48" s="19"/>
      <c r="G48" s="19"/>
      <c r="H48" s="19"/>
      <c r="I48" s="19"/>
      <c r="J48" s="19"/>
      <c r="K48" s="19"/>
      <c r="L48" s="19">
        <v>31.97</v>
      </c>
      <c r="M48" s="19"/>
      <c r="N48" s="19">
        <v>61.97</v>
      </c>
      <c r="O48" s="1"/>
      <c r="P48" s="1"/>
    </row>
    <row r="49" spans="1:16" x14ac:dyDescent="0.25">
      <c r="A49" s="15" t="s">
        <v>116</v>
      </c>
      <c r="B49" s="13"/>
      <c r="C49" s="19">
        <v>323.98</v>
      </c>
      <c r="D49" s="13"/>
      <c r="E49" s="13"/>
      <c r="F49" s="19"/>
      <c r="G49" s="19"/>
      <c r="H49" s="19">
        <v>369.19</v>
      </c>
      <c r="I49" s="19"/>
      <c r="J49" s="19"/>
      <c r="K49" s="20"/>
      <c r="L49" s="19"/>
      <c r="M49" s="38">
        <v>1557.23</v>
      </c>
      <c r="N49" s="38">
        <v>2250.4</v>
      </c>
      <c r="O49" s="1"/>
      <c r="P49" s="1"/>
    </row>
    <row r="50" spans="1:16" x14ac:dyDescent="0.25">
      <c r="A50" s="15" t="s">
        <v>119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>
        <v>259.37</v>
      </c>
      <c r="N50" s="19">
        <v>259.37</v>
      </c>
      <c r="O50" s="1"/>
      <c r="P50" s="1"/>
    </row>
    <row r="51" spans="1:16" x14ac:dyDescent="0.25">
      <c r="A51" s="15" t="s">
        <v>120</v>
      </c>
      <c r="B51" s="13"/>
      <c r="C51" s="13"/>
      <c r="D51" s="13"/>
      <c r="E51" s="13"/>
      <c r="F51" s="19"/>
      <c r="G51" s="19"/>
      <c r="H51" s="19"/>
      <c r="I51" s="19"/>
      <c r="J51" s="13"/>
      <c r="K51" s="19"/>
      <c r="L51" s="13"/>
      <c r="M51" s="19"/>
      <c r="N51" s="19">
        <v>0</v>
      </c>
      <c r="O51" s="1"/>
      <c r="P51" s="1"/>
    </row>
    <row r="52" spans="1:16" x14ac:dyDescent="0.25">
      <c r="A52" s="15" t="s">
        <v>121</v>
      </c>
      <c r="B52" s="13"/>
      <c r="C52" s="19"/>
      <c r="D52" s="19"/>
      <c r="E52" s="19">
        <v>690.05</v>
      </c>
      <c r="F52" s="13"/>
      <c r="G52" s="19"/>
      <c r="H52" s="19"/>
      <c r="I52" s="19">
        <v>36.869999999999997</v>
      </c>
      <c r="J52" s="19"/>
      <c r="K52" s="19"/>
      <c r="L52" s="19"/>
      <c r="M52" s="19"/>
      <c r="N52" s="19">
        <v>726.92</v>
      </c>
      <c r="O52" s="1"/>
      <c r="P52" s="1"/>
    </row>
    <row r="53" spans="1:16" x14ac:dyDescent="0.25">
      <c r="A53" s="15" t="s">
        <v>122</v>
      </c>
      <c r="B53" s="13">
        <v>384.15</v>
      </c>
      <c r="C53" s="19">
        <v>357.54</v>
      </c>
      <c r="D53" s="19">
        <v>278.74</v>
      </c>
      <c r="E53" s="19">
        <v>256.10000000000002</v>
      </c>
      <c r="F53" s="19">
        <v>293.98</v>
      </c>
      <c r="G53" s="19">
        <v>399.63</v>
      </c>
      <c r="H53" s="19">
        <v>445.29</v>
      </c>
      <c r="I53" s="19">
        <v>383.06</v>
      </c>
      <c r="J53" s="19">
        <v>763.98</v>
      </c>
      <c r="K53" s="19">
        <v>899.63</v>
      </c>
      <c r="L53" s="19">
        <v>545.29</v>
      </c>
      <c r="M53" s="19">
        <v>483.07</v>
      </c>
      <c r="N53" s="38">
        <v>5490.46</v>
      </c>
      <c r="O53" s="1"/>
      <c r="P53" s="1"/>
    </row>
    <row r="54" spans="1:16" x14ac:dyDescent="0.25">
      <c r="A54" s="15" t="s">
        <v>128</v>
      </c>
      <c r="B54" s="18">
        <v>33849.14</v>
      </c>
      <c r="C54" s="18">
        <v>21695.49</v>
      </c>
      <c r="D54" s="18">
        <v>22154.27</v>
      </c>
      <c r="E54" s="18">
        <v>24083.93</v>
      </c>
      <c r="F54" s="18">
        <v>24965.17</v>
      </c>
      <c r="G54" s="18">
        <v>29552</v>
      </c>
      <c r="H54" s="18">
        <v>31180.55</v>
      </c>
      <c r="I54" s="18">
        <v>14926.22</v>
      </c>
      <c r="J54" s="18">
        <v>19321.53</v>
      </c>
      <c r="K54" s="18">
        <v>26492.560000000001</v>
      </c>
      <c r="L54" s="18">
        <v>25843.58</v>
      </c>
      <c r="M54" s="18">
        <v>69944.87</v>
      </c>
      <c r="N54" s="18">
        <v>344009.31</v>
      </c>
      <c r="O54" s="1"/>
      <c r="P54" s="1"/>
    </row>
    <row r="55" spans="1:16" x14ac:dyDescent="0.25">
      <c r="A55" s="15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1"/>
      <c r="P55" s="1"/>
    </row>
    <row r="56" spans="1:16" x14ac:dyDescent="0.25">
      <c r="A56" s="15" t="s">
        <v>129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"/>
      <c r="P56" s="1"/>
    </row>
    <row r="57" spans="1:16" x14ac:dyDescent="0.25">
      <c r="A57" s="15" t="s">
        <v>130</v>
      </c>
      <c r="B57" s="19">
        <v>4.12</v>
      </c>
      <c r="C57" s="13">
        <v>4.2</v>
      </c>
      <c r="D57" s="19">
        <v>4.8899999999999997</v>
      </c>
      <c r="E57" s="19">
        <v>4.18</v>
      </c>
      <c r="F57" s="13">
        <v>1.87</v>
      </c>
      <c r="G57" s="13">
        <v>1.56</v>
      </c>
      <c r="H57" s="13">
        <v>1.41</v>
      </c>
      <c r="I57" s="13">
        <v>4.58</v>
      </c>
      <c r="J57" s="19">
        <v>3.44</v>
      </c>
      <c r="K57" s="13">
        <v>5.41</v>
      </c>
      <c r="L57" s="13">
        <v>8.57</v>
      </c>
      <c r="M57" s="13">
        <v>5.66</v>
      </c>
      <c r="N57" s="19">
        <v>49.89</v>
      </c>
      <c r="O57" s="1"/>
      <c r="P57" s="1"/>
    </row>
    <row r="58" spans="1:16" x14ac:dyDescent="0.25">
      <c r="A58" s="15" t="s">
        <v>131</v>
      </c>
      <c r="B58" s="18">
        <v>4.12</v>
      </c>
      <c r="C58" s="18">
        <v>4.2</v>
      </c>
      <c r="D58" s="18">
        <v>4.8899999999999997</v>
      </c>
      <c r="E58" s="18">
        <v>4.18</v>
      </c>
      <c r="F58" s="18">
        <v>1.87</v>
      </c>
      <c r="G58" s="18">
        <v>1.56</v>
      </c>
      <c r="H58" s="18">
        <v>1.41</v>
      </c>
      <c r="I58" s="18">
        <v>4.58</v>
      </c>
      <c r="J58" s="18">
        <v>3.44</v>
      </c>
      <c r="K58" s="18">
        <v>5.41</v>
      </c>
      <c r="L58" s="18">
        <v>8.57</v>
      </c>
      <c r="M58" s="18">
        <v>5.66</v>
      </c>
      <c r="N58" s="18">
        <v>49.89</v>
      </c>
      <c r="O58" s="1"/>
      <c r="P58" s="1"/>
    </row>
    <row r="59" spans="1:16" x14ac:dyDescent="0.25">
      <c r="A59" s="15" t="s">
        <v>132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"/>
      <c r="P59" s="1"/>
    </row>
    <row r="60" spans="1:16" x14ac:dyDescent="0.25">
      <c r="A60" s="15" t="s">
        <v>133</v>
      </c>
      <c r="B60" s="13"/>
      <c r="C60" s="13"/>
      <c r="D60" s="13"/>
      <c r="E60" s="19"/>
      <c r="F60" s="19"/>
      <c r="G60" s="13">
        <v>150</v>
      </c>
      <c r="H60" s="13"/>
      <c r="I60" s="13">
        <v>53.89</v>
      </c>
      <c r="J60" s="13">
        <v>48.14</v>
      </c>
      <c r="K60" s="13"/>
      <c r="L60" s="19"/>
      <c r="M60" s="13"/>
      <c r="N60" s="19">
        <v>252.03</v>
      </c>
      <c r="O60" s="1"/>
      <c r="P60" s="1"/>
    </row>
    <row r="61" spans="1:16" x14ac:dyDescent="0.25">
      <c r="A61" s="15" t="s">
        <v>134</v>
      </c>
      <c r="B61" s="13"/>
      <c r="C61" s="13"/>
      <c r="D61" s="13"/>
      <c r="E61" s="13">
        <v>-0.02</v>
      </c>
      <c r="F61" s="13"/>
      <c r="G61" s="13"/>
      <c r="H61" s="13"/>
      <c r="I61" s="19"/>
      <c r="J61" s="13"/>
      <c r="K61" s="13"/>
      <c r="L61" s="13"/>
      <c r="M61" s="13"/>
      <c r="N61" s="19">
        <v>-0.02</v>
      </c>
      <c r="O61" s="1"/>
      <c r="P61" s="1"/>
    </row>
    <row r="62" spans="1:16" x14ac:dyDescent="0.25">
      <c r="A62" s="15" t="s">
        <v>135</v>
      </c>
      <c r="B62" s="18">
        <v>0</v>
      </c>
      <c r="C62" s="18">
        <v>0</v>
      </c>
      <c r="D62" s="18">
        <v>0</v>
      </c>
      <c r="E62" s="18">
        <v>-0.02</v>
      </c>
      <c r="F62" s="18">
        <v>0</v>
      </c>
      <c r="G62" s="18">
        <v>150</v>
      </c>
      <c r="H62" s="18">
        <v>0</v>
      </c>
      <c r="I62" s="18">
        <v>53.89</v>
      </c>
      <c r="J62" s="18">
        <v>48.14</v>
      </c>
      <c r="K62" s="18">
        <v>0</v>
      </c>
      <c r="L62" s="18">
        <v>0</v>
      </c>
      <c r="M62" s="18">
        <v>0</v>
      </c>
      <c r="N62" s="18">
        <v>252.01</v>
      </c>
      <c r="O62" s="1"/>
      <c r="P62" s="1"/>
    </row>
    <row r="63" spans="1:16" x14ac:dyDescent="0.25">
      <c r="A63" s="15" t="s">
        <v>136</v>
      </c>
      <c r="B63" s="18">
        <v>-2855.37</v>
      </c>
      <c r="C63" s="18">
        <v>29325.35</v>
      </c>
      <c r="D63" s="18">
        <v>18161.919999999998</v>
      </c>
      <c r="E63" s="18">
        <v>-410.31</v>
      </c>
      <c r="F63" s="18">
        <v>-3471.81</v>
      </c>
      <c r="G63" s="18">
        <v>-9906.8799999999992</v>
      </c>
      <c r="H63" s="18">
        <v>-1855</v>
      </c>
      <c r="I63" s="18">
        <v>20319.18</v>
      </c>
      <c r="J63" s="18">
        <v>14890.29</v>
      </c>
      <c r="K63" s="18">
        <v>-3888.17</v>
      </c>
      <c r="L63" s="18">
        <v>-9570.24</v>
      </c>
      <c r="M63" s="18">
        <v>-41676.07</v>
      </c>
      <c r="N63" s="18">
        <v>9062.8799999999992</v>
      </c>
      <c r="O63" s="1"/>
      <c r="P63" s="1"/>
    </row>
    <row r="64" spans="1:16" x14ac:dyDescent="0.25">
      <c r="A64" s="25" t="s">
        <v>137</v>
      </c>
      <c r="B64" s="41">
        <v>-0.09</v>
      </c>
      <c r="C64" s="41">
        <v>0.56999999999999995</v>
      </c>
      <c r="D64" s="41">
        <v>0.45</v>
      </c>
      <c r="E64" s="41">
        <v>-0.02</v>
      </c>
      <c r="F64" s="41">
        <v>-0.16</v>
      </c>
      <c r="G64" s="41">
        <v>-0.5</v>
      </c>
      <c r="H64" s="41">
        <v>-0.06</v>
      </c>
      <c r="I64" s="41">
        <v>0.57999999999999996</v>
      </c>
      <c r="J64" s="41">
        <v>0.43</v>
      </c>
      <c r="K64" s="41">
        <v>-0.17</v>
      </c>
      <c r="L64" s="41">
        <v>-0.59</v>
      </c>
      <c r="M64" s="41">
        <v>-1.47</v>
      </c>
      <c r="N64" s="41">
        <v>0.03</v>
      </c>
      <c r="O64" s="1"/>
      <c r="P64" s="1"/>
    </row>
    <row r="65" spans="1:1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25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1"/>
      <c r="P67" s="1"/>
    </row>
    <row r="68" spans="1:1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</sheetData>
  <sheetProtection algorithmName="SHA-512" hashValue="BATRP2n1UVi9/ILH/9mu0Y5O0BBXWsGjbAjdyEsctR2L2WSHDk5/FOyO88rKFWZRA2jdjJpuHw2Rmhn9TzV0ZA==" saltValue="NGL84wMrOQgOM6h2eeX/ew==" spinCount="100000" sheet="1" objects="1" scenarios="1"/>
  <mergeCells count="3">
    <mergeCell ref="A1:N1"/>
    <mergeCell ref="A2:N2"/>
    <mergeCell ref="A67:N67"/>
  </mergeCells>
  <pageMargins left="0.25" right="0.25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E158F-9556-49FA-B2E7-383E9D97A72E}">
  <dimension ref="A1:AD67"/>
  <sheetViews>
    <sheetView workbookViewId="0">
      <pane xSplit="1" topLeftCell="B1" activePane="topRight" state="frozen"/>
      <selection pane="topRight" activeCell="B11" sqref="B11"/>
    </sheetView>
  </sheetViews>
  <sheetFormatPr defaultColWidth="11" defaultRowHeight="15.75" x14ac:dyDescent="0.25"/>
  <cols>
    <col min="1" max="1" width="35.5" customWidth="1"/>
    <col min="2" max="2" width="89.875" customWidth="1"/>
  </cols>
  <sheetData>
    <row r="1" spans="1:30" ht="21.95" customHeight="1" x14ac:dyDescent="0.4">
      <c r="A1" s="82" t="s">
        <v>263</v>
      </c>
      <c r="B1" s="8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30" customHeight="1" x14ac:dyDescent="0.4">
      <c r="A2" s="82" t="s">
        <v>139</v>
      </c>
      <c r="B2" s="8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4" customHeight="1" x14ac:dyDescent="0.3">
      <c r="A3" s="79" t="s">
        <v>140</v>
      </c>
      <c r="B3" s="7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5">
      <c r="A4" s="12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5">
      <c r="A5" s="1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25">
      <c r="A6" s="13"/>
      <c r="B6" s="14" t="s">
        <v>14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5">
      <c r="A7" s="23" t="s">
        <v>15</v>
      </c>
      <c r="B7" s="1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5">
      <c r="A8" s="25" t="s">
        <v>264</v>
      </c>
      <c r="B8" s="16">
        <v>350185.4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25">
      <c r="A9" s="15" t="s">
        <v>142</v>
      </c>
      <c r="B9" s="17"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5">
      <c r="A10" s="15" t="s">
        <v>265</v>
      </c>
      <c r="B10" s="16">
        <v>1082.1099999999999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5">
      <c r="A11" s="15" t="s">
        <v>144</v>
      </c>
      <c r="B11" s="16">
        <v>2006.8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5">
      <c r="A12" s="15" t="s">
        <v>40</v>
      </c>
      <c r="B12" s="18">
        <v>353274.31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1.1" customHeight="1" x14ac:dyDescent="0.25">
      <c r="A13" s="15"/>
      <c r="B13" s="2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20.25" x14ac:dyDescent="0.3">
      <c r="A14" s="26" t="s">
        <v>41</v>
      </c>
      <c r="B14" s="13"/>
      <c r="C14" s="54" t="s">
        <v>145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5">
      <c r="A15" s="15" t="s">
        <v>151</v>
      </c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5">
      <c r="A16" s="15" t="s">
        <v>266</v>
      </c>
      <c r="B16" s="18">
        <v>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5">
      <c r="A17" s="15" t="s">
        <v>267</v>
      </c>
      <c r="B17" s="20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5">
      <c r="A18" s="15" t="s">
        <v>268</v>
      </c>
      <c r="B18" s="18">
        <v>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5">
      <c r="A19" s="15" t="s">
        <v>269</v>
      </c>
      <c r="B19" s="2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5">
      <c r="A20" s="15" t="s">
        <v>270</v>
      </c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5">
      <c r="A21" s="15" t="s">
        <v>271</v>
      </c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5">
      <c r="A22" s="15" t="s">
        <v>66</v>
      </c>
      <c r="B22" s="18">
        <v>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5">
      <c r="A23" s="27" t="s">
        <v>67</v>
      </c>
      <c r="B23" s="18">
        <v>353274.31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5">
      <c r="A24" s="15"/>
      <c r="B24" s="2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5">
      <c r="A25" s="23" t="s">
        <v>69</v>
      </c>
      <c r="B25" s="1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5">
      <c r="A26" s="15" t="s">
        <v>152</v>
      </c>
      <c r="B26" s="16">
        <v>12931.2</v>
      </c>
      <c r="C26" s="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6"/>
      <c r="Y26" s="6"/>
      <c r="Z26" s="6"/>
      <c r="AA26" s="6"/>
      <c r="AB26" s="6"/>
      <c r="AC26" s="6"/>
      <c r="AD26" s="1"/>
    </row>
    <row r="27" spans="1:30" x14ac:dyDescent="0.25">
      <c r="A27" s="15" t="s">
        <v>153</v>
      </c>
      <c r="B27" s="16">
        <v>9076.42</v>
      </c>
      <c r="C27" s="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5">
      <c r="A28" s="25" t="s">
        <v>19</v>
      </c>
      <c r="B28" s="16">
        <f>'P&amp;L Prod Det'!B31+'P&amp;L Prod Det'!B46</f>
        <v>56495</v>
      </c>
      <c r="C28" s="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5">
      <c r="A29" s="15" t="s">
        <v>155</v>
      </c>
      <c r="B29" s="17">
        <v>97.96</v>
      </c>
      <c r="C29" s="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5">
      <c r="A30" s="15" t="s">
        <v>156</v>
      </c>
      <c r="B30" s="16">
        <v>7057.83</v>
      </c>
      <c r="C30" s="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5">
      <c r="A31" s="15" t="s">
        <v>157</v>
      </c>
      <c r="B31" s="17">
        <v>174</v>
      </c>
      <c r="C31" s="5"/>
      <c r="D31" s="1"/>
      <c r="E31" s="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5">
      <c r="A32" s="15" t="s">
        <v>158</v>
      </c>
      <c r="B32" s="17">
        <v>674.94</v>
      </c>
      <c r="C32" s="5"/>
      <c r="D32" s="1"/>
      <c r="E32" s="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5">
      <c r="A33" s="15" t="s">
        <v>159</v>
      </c>
      <c r="B33" s="17">
        <v>764.02</v>
      </c>
      <c r="C33" s="5"/>
      <c r="D33" s="1"/>
      <c r="E33" s="7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5">
      <c r="A34" s="15" t="s">
        <v>160</v>
      </c>
      <c r="B34" s="17">
        <v>26.13</v>
      </c>
      <c r="C34" s="5"/>
      <c r="D34" s="1"/>
      <c r="E34" s="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5">
      <c r="A35" s="15" t="s">
        <v>161</v>
      </c>
      <c r="B35" s="16">
        <v>2318.84</v>
      </c>
      <c r="C35" s="5"/>
      <c r="D35" s="1"/>
      <c r="E35" s="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5">
      <c r="A36" s="15" t="s">
        <v>162</v>
      </c>
      <c r="B36" s="16">
        <v>1131.51</v>
      </c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5">
      <c r="A37" s="15" t="s">
        <v>163</v>
      </c>
      <c r="B37" s="16">
        <v>2202.06</v>
      </c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5">
      <c r="A38" s="15" t="s">
        <v>164</v>
      </c>
      <c r="B38" s="16">
        <v>6424.42</v>
      </c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5">
      <c r="A39" s="15" t="s">
        <v>165</v>
      </c>
      <c r="B39" s="16">
        <v>1512.34</v>
      </c>
      <c r="C39" s="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5">
      <c r="A40" s="15" t="s">
        <v>166</v>
      </c>
      <c r="B40" s="16">
        <v>7701.19</v>
      </c>
      <c r="C40" s="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5">
      <c r="A41" s="25" t="s">
        <v>167</v>
      </c>
      <c r="B41" s="16">
        <f>'P&amp;L Prod Det'!B88+'P&amp;L Prod Det'!B45</f>
        <v>157267</v>
      </c>
      <c r="C41" s="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5">
      <c r="A42" s="15" t="s">
        <v>168</v>
      </c>
      <c r="B42" s="17">
        <v>174</v>
      </c>
      <c r="C42" s="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25">
      <c r="A43" s="15" t="s">
        <v>169</v>
      </c>
      <c r="B43" s="16">
        <v>1601.46</v>
      </c>
      <c r="C43" s="5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5">
      <c r="A44" s="25" t="s">
        <v>272</v>
      </c>
      <c r="B44" s="17">
        <f>'P&amp;L Prod Det'!B35</f>
        <v>38136</v>
      </c>
      <c r="C44" s="5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5">
      <c r="A45" s="15" t="s">
        <v>171</v>
      </c>
      <c r="B45" s="16">
        <v>11231.9</v>
      </c>
      <c r="C45" s="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5">
      <c r="A46" s="15" t="s">
        <v>172</v>
      </c>
      <c r="B46" s="16">
        <v>1521.91</v>
      </c>
      <c r="C46" s="5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5">
      <c r="A47" s="25" t="s">
        <v>173</v>
      </c>
      <c r="B47" s="17">
        <f>61.97+'P&amp;L Prod Det'!B39</f>
        <v>37264.97</v>
      </c>
      <c r="C47" s="5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25">
      <c r="A48" s="15" t="s">
        <v>174</v>
      </c>
      <c r="B48" s="16">
        <v>2250.4</v>
      </c>
      <c r="C48" s="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25">
      <c r="A49" s="15" t="s">
        <v>175</v>
      </c>
      <c r="B49" s="17">
        <v>259.37</v>
      </c>
      <c r="C49" s="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5">
      <c r="A50" s="15" t="s">
        <v>176</v>
      </c>
      <c r="B50" s="17">
        <v>0</v>
      </c>
      <c r="C50" s="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25">
      <c r="A51" s="15" t="s">
        <v>177</v>
      </c>
      <c r="B51" s="17">
        <v>726.92</v>
      </c>
      <c r="C51" s="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25">
      <c r="A52" s="15" t="s">
        <v>178</v>
      </c>
      <c r="B52" s="16">
        <v>5490.46</v>
      </c>
      <c r="C52" s="5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25">
      <c r="A53" s="58" t="s">
        <v>128</v>
      </c>
      <c r="B53" s="18">
        <f>SUM(B26:B52)</f>
        <v>364512.25</v>
      </c>
      <c r="C53" s="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x14ac:dyDescent="0.25">
      <c r="A54" s="15"/>
      <c r="B54" s="22"/>
      <c r="C54" s="4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x14ac:dyDescent="0.25">
      <c r="A55" s="23" t="s">
        <v>129</v>
      </c>
      <c r="B55" s="2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25">
      <c r="A56" s="15" t="s">
        <v>179</v>
      </c>
      <c r="B56" s="17">
        <v>49.89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25">
      <c r="A57" s="15" t="s">
        <v>131</v>
      </c>
      <c r="B57" s="18">
        <v>49.89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25">
      <c r="A58" s="15"/>
      <c r="B58" s="2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25">
      <c r="A59" s="23" t="s">
        <v>132</v>
      </c>
      <c r="B59" s="2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x14ac:dyDescent="0.25">
      <c r="A60" s="15" t="s">
        <v>180</v>
      </c>
      <c r="B60" s="17">
        <v>252.03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x14ac:dyDescent="0.25">
      <c r="A61" s="15" t="s">
        <v>181</v>
      </c>
      <c r="B61" s="17">
        <v>-0.02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25">
      <c r="A62" s="15" t="s">
        <v>135</v>
      </c>
      <c r="B62" s="24">
        <v>252.01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25">
      <c r="A63" s="15"/>
      <c r="B63" s="18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25">
      <c r="A64" s="27" t="s">
        <v>136</v>
      </c>
      <c r="B64" s="24">
        <f>B12-B53+B57-B62</f>
        <v>-11440.060000000003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</sheetData>
  <sheetProtection algorithmName="SHA-512" hashValue="k3AyvMgGx4Nt/zfcu+AOIpgX4+DDd7T59YwpvH2/g4MB31qtod0m8CGkjDKZ8iCQI7uI08pYjfYL82rKG0+8XQ==" saltValue="ezKm7pzlevA1hNGBnbORsA==" spinCount="100000" sheet="1" objects="1" scenarios="1"/>
  <mergeCells count="3">
    <mergeCell ref="A1:B1"/>
    <mergeCell ref="A2:B2"/>
    <mergeCell ref="A3:B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2823B-F98B-4D78-ABF2-1481EF2A224B}">
  <sheetPr>
    <pageSetUpPr fitToPage="1"/>
  </sheetPr>
  <dimension ref="A1:Q120"/>
  <sheetViews>
    <sheetView zoomScaleNormal="100" workbookViewId="0">
      <pane xSplit="1" topLeftCell="B1" activePane="topRight" state="frozen"/>
      <selection activeCell="A12" sqref="A12"/>
      <selection pane="topRight" activeCell="A11" sqref="A11"/>
    </sheetView>
  </sheetViews>
  <sheetFormatPr defaultColWidth="11" defaultRowHeight="15.75" x14ac:dyDescent="0.25"/>
  <cols>
    <col min="1" max="1" width="142.5" customWidth="1"/>
  </cols>
  <sheetData>
    <row r="1" spans="1:17" ht="35.1" customHeight="1" x14ac:dyDescent="0.4">
      <c r="A1" s="82" t="s">
        <v>273</v>
      </c>
      <c r="B1" s="8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0" customHeight="1" x14ac:dyDescent="0.4">
      <c r="A2" s="82" t="s">
        <v>139</v>
      </c>
      <c r="B2" s="8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32.1" customHeight="1" x14ac:dyDescent="0.3">
      <c r="A3" s="79" t="s">
        <v>140</v>
      </c>
      <c r="B3" s="7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28" t="s">
        <v>183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2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3"/>
      <c r="B6" s="14" t="s">
        <v>14</v>
      </c>
      <c r="C6" s="1"/>
      <c r="D6" s="1"/>
      <c r="E6" s="1"/>
      <c r="F6" s="9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5" t="s">
        <v>15</v>
      </c>
      <c r="B7" s="13"/>
      <c r="C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"/>
      <c r="P7" s="1"/>
      <c r="Q7" s="1"/>
    </row>
    <row r="8" spans="1:17" x14ac:dyDescent="0.25">
      <c r="A8" s="25" t="s">
        <v>274</v>
      </c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5" t="s">
        <v>275</v>
      </c>
      <c r="B9" s="29">
        <v>52528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5" t="s">
        <v>276</v>
      </c>
      <c r="B10" s="29">
        <v>10506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5" t="s">
        <v>277</v>
      </c>
      <c r="B11" s="29">
        <v>42022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"/>
      <c r="P11" s="1"/>
      <c r="Q11" s="1"/>
    </row>
    <row r="12" spans="1:17" x14ac:dyDescent="0.25">
      <c r="A12" s="15" t="s">
        <v>278</v>
      </c>
      <c r="B12" s="30">
        <v>105056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25" t="s">
        <v>279</v>
      </c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5" t="s">
        <v>280</v>
      </c>
      <c r="B14" s="29">
        <v>193477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15" t="s">
        <v>281</v>
      </c>
      <c r="B15" s="29">
        <v>34143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15" t="s">
        <v>282</v>
      </c>
      <c r="B16" s="30">
        <v>227621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25" t="s">
        <v>283</v>
      </c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5" t="s">
        <v>284</v>
      </c>
      <c r="B18" s="29">
        <v>6285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5" t="s">
        <v>285</v>
      </c>
      <c r="B19" s="29">
        <v>11224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15" t="s">
        <v>286</v>
      </c>
      <c r="B20" s="30">
        <v>17509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5" t="s">
        <v>142</v>
      </c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15"/>
      <c r="B22" s="2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5" t="s">
        <v>144</v>
      </c>
      <c r="B23" s="29">
        <v>3089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15" t="s">
        <v>40</v>
      </c>
      <c r="B24" s="30">
        <v>353274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5"/>
      <c r="B25" s="3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15" t="s">
        <v>41</v>
      </c>
      <c r="B26" s="1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23" t="s">
        <v>151</v>
      </c>
      <c r="B27" s="19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1"/>
      <c r="P27" s="1"/>
      <c r="Q27" s="1"/>
    </row>
    <row r="28" spans="1:17" x14ac:dyDescent="0.25">
      <c r="A28" s="15" t="s">
        <v>287</v>
      </c>
      <c r="B28" s="29">
        <v>23413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15" t="s">
        <v>288</v>
      </c>
      <c r="B29" s="29">
        <v>14901</v>
      </c>
      <c r="C29" s="1"/>
      <c r="D29" s="1"/>
      <c r="E29" s="1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5" t="s">
        <v>289</v>
      </c>
      <c r="B30" s="29">
        <v>3681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25" t="s">
        <v>290</v>
      </c>
      <c r="B31" s="30">
        <f>SUM(B28:B30)</f>
        <v>41995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23" t="s">
        <v>267</v>
      </c>
      <c r="B32" s="1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15" t="s">
        <v>291</v>
      </c>
      <c r="B33" s="29">
        <v>27735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24" customHeight="1" x14ac:dyDescent="0.25">
      <c r="A34" s="15" t="s">
        <v>292</v>
      </c>
      <c r="B34" s="29">
        <v>10401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24" customHeight="1" x14ac:dyDescent="0.25">
      <c r="A35" s="25" t="s">
        <v>293</v>
      </c>
      <c r="B35" s="33">
        <f>SUM(B33:B34)</f>
        <v>38136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33" customHeight="1" x14ac:dyDescent="0.25">
      <c r="A36" s="34" t="s">
        <v>294</v>
      </c>
      <c r="B36" s="29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"/>
      <c r="P36" s="1"/>
      <c r="Q36" s="1"/>
    </row>
    <row r="37" spans="1:17" x14ac:dyDescent="0.25">
      <c r="A37" s="15" t="s">
        <v>295</v>
      </c>
      <c r="B37" s="29">
        <v>6002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15" t="s">
        <v>296</v>
      </c>
      <c r="B38" s="29">
        <v>31201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25" t="s">
        <v>297</v>
      </c>
      <c r="B39" s="33">
        <f>SUM(B37:B38)</f>
        <v>37203</v>
      </c>
      <c r="C39" s="1"/>
      <c r="D39" s="1"/>
      <c r="E39" s="1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15"/>
      <c r="B40" s="29"/>
      <c r="C40" s="1"/>
      <c r="D40" s="1"/>
      <c r="E40" s="1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58" t="s">
        <v>298</v>
      </c>
      <c r="B41" s="30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15" t="s">
        <v>271</v>
      </c>
      <c r="B42" s="29">
        <v>110624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15" t="s">
        <v>299</v>
      </c>
      <c r="B43" s="29">
        <v>4420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15" t="s">
        <v>211</v>
      </c>
      <c r="B44" s="29">
        <v>1858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25" t="s">
        <v>300</v>
      </c>
      <c r="B45" s="30">
        <f>SUM(B42:B44)</f>
        <v>116902</v>
      </c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25" t="s">
        <v>301</v>
      </c>
      <c r="B46" s="33">
        <v>14500</v>
      </c>
      <c r="C46" s="1"/>
      <c r="D46" s="1"/>
      <c r="E46" s="1"/>
      <c r="F46" s="1"/>
      <c r="G46" s="2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58" t="s">
        <v>66</v>
      </c>
      <c r="B47" s="30">
        <f>B31+B35+B39+B45+B46</f>
        <v>248736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58" t="s">
        <v>67</v>
      </c>
      <c r="B48" s="30">
        <f>B24-B47</f>
        <v>104538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25" t="s">
        <v>68</v>
      </c>
      <c r="B49" s="31">
        <f>B48/B24</f>
        <v>0.2959119550264101</v>
      </c>
      <c r="C49" s="1"/>
      <c r="D49" s="35" t="s">
        <v>217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15"/>
      <c r="B50" s="3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15" t="s">
        <v>69</v>
      </c>
      <c r="B51" s="1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15" t="s">
        <v>152</v>
      </c>
      <c r="B52" s="29">
        <v>4831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15" t="s">
        <v>218</v>
      </c>
      <c r="B53" s="29">
        <v>1387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15" t="s">
        <v>219</v>
      </c>
      <c r="B54" s="29">
        <v>461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15" t="s">
        <v>220</v>
      </c>
      <c r="B55" s="29">
        <v>6252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15" t="s">
        <v>221</v>
      </c>
      <c r="B56" s="30">
        <v>12931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15" t="s">
        <v>153</v>
      </c>
      <c r="B57" s="29">
        <v>9076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15" t="s">
        <v>154</v>
      </c>
      <c r="B58" s="19" t="s">
        <v>197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15" t="s">
        <v>155</v>
      </c>
      <c r="B59" s="29">
        <v>98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15" t="s">
        <v>156</v>
      </c>
      <c r="B60" s="29">
        <v>1567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15" t="s">
        <v>222</v>
      </c>
      <c r="B61" s="29">
        <v>58</v>
      </c>
      <c r="C61" s="1"/>
      <c r="D61" s="3"/>
      <c r="E61" s="3"/>
      <c r="F61" s="5"/>
      <c r="G61" s="5"/>
      <c r="H61" s="5"/>
      <c r="I61" s="5"/>
      <c r="J61" s="3"/>
      <c r="K61" s="5"/>
      <c r="L61" s="5"/>
      <c r="M61" s="5"/>
      <c r="N61" s="5"/>
      <c r="O61" s="3"/>
      <c r="P61" s="1"/>
      <c r="Q61" s="1"/>
    </row>
    <row r="62" spans="1:17" x14ac:dyDescent="0.25">
      <c r="A62" s="15" t="s">
        <v>223</v>
      </c>
      <c r="B62" s="29">
        <v>823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15" t="s">
        <v>224</v>
      </c>
      <c r="B63" s="29">
        <v>4610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15" t="s">
        <v>225</v>
      </c>
      <c r="B64" s="30">
        <v>7058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15" t="s">
        <v>157</v>
      </c>
      <c r="B65" s="29">
        <v>174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15" t="s">
        <v>226</v>
      </c>
      <c r="B66" s="29">
        <v>675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15" t="s">
        <v>159</v>
      </c>
      <c r="B67" s="29">
        <v>764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15" t="s">
        <v>160</v>
      </c>
      <c r="B68" s="29">
        <v>26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15" t="s">
        <v>161</v>
      </c>
      <c r="B69" s="29">
        <v>2319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15" t="s">
        <v>162</v>
      </c>
      <c r="B70" s="29">
        <v>1132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15" t="s">
        <v>163</v>
      </c>
      <c r="B71" s="29">
        <v>2202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15" t="s">
        <v>164</v>
      </c>
      <c r="B72" s="19" t="s">
        <v>197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15" t="s">
        <v>227</v>
      </c>
      <c r="B73" s="29">
        <v>1831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15" t="s">
        <v>228</v>
      </c>
      <c r="B74" s="29">
        <v>4443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15" t="s">
        <v>229</v>
      </c>
      <c r="B75" s="29">
        <v>150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15" t="s">
        <v>230</v>
      </c>
      <c r="B76" s="30">
        <v>6424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15" t="s">
        <v>165</v>
      </c>
      <c r="B77" s="29">
        <v>1512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15" t="s">
        <v>166</v>
      </c>
      <c r="B78" s="29">
        <v>180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15" t="s">
        <v>231</v>
      </c>
      <c r="B79" s="29">
        <v>1459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5" t="s">
        <v>232</v>
      </c>
      <c r="B80" s="29">
        <v>6062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15" t="s">
        <v>233</v>
      </c>
      <c r="B81" s="30">
        <v>7701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15" t="s">
        <v>167</v>
      </c>
      <c r="B82" s="19" t="s">
        <v>197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15" t="s">
        <v>234</v>
      </c>
      <c r="B83" s="29">
        <v>20627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15" t="s">
        <v>235</v>
      </c>
      <c r="B84" s="1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15" t="s">
        <v>236</v>
      </c>
      <c r="B85" s="29">
        <v>17481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15" t="s">
        <v>237</v>
      </c>
      <c r="B86" s="29">
        <v>116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15" t="s">
        <v>238</v>
      </c>
      <c r="B87" s="29">
        <v>2140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25" t="s">
        <v>239</v>
      </c>
      <c r="B88" s="30">
        <v>40365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5" t="s">
        <v>168</v>
      </c>
      <c r="B89" s="29">
        <v>174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5" t="s">
        <v>169</v>
      </c>
      <c r="B90" s="29">
        <v>1601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15" t="s">
        <v>170</v>
      </c>
      <c r="B91" s="19" t="s">
        <v>197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5" t="s">
        <v>171</v>
      </c>
      <c r="B92" s="29">
        <v>11232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5" t="s">
        <v>172</v>
      </c>
      <c r="B93" s="29">
        <v>1187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25">
      <c r="A94" s="15" t="s">
        <v>240</v>
      </c>
      <c r="B94" s="29">
        <v>66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5">
      <c r="A95" s="15" t="s">
        <v>241</v>
      </c>
      <c r="B95" s="29">
        <v>269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25">
      <c r="A96" s="15" t="s">
        <v>242</v>
      </c>
      <c r="B96" s="30">
        <v>1522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25">
      <c r="A97" s="15" t="s">
        <v>173</v>
      </c>
      <c r="B97" s="29">
        <v>62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25">
      <c r="A98" s="15" t="s">
        <v>174</v>
      </c>
      <c r="B98" s="29">
        <v>1669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25">
      <c r="A99" s="15" t="s">
        <v>243</v>
      </c>
      <c r="B99" s="29">
        <v>582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25">
      <c r="A100" s="15" t="s">
        <v>244</v>
      </c>
      <c r="B100" s="30">
        <v>2250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25">
      <c r="A101" s="15" t="s">
        <v>175</v>
      </c>
      <c r="B101" s="29">
        <v>259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25">
      <c r="A102" s="15" t="s">
        <v>176</v>
      </c>
      <c r="B102" s="19" t="s">
        <v>197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25">
      <c r="A103" s="15" t="s">
        <v>177</v>
      </c>
      <c r="B103" s="29">
        <v>727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25">
      <c r="A104" s="15" t="s">
        <v>178</v>
      </c>
      <c r="B104" s="1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25">
      <c r="A105" s="15" t="s">
        <v>245</v>
      </c>
      <c r="B105" s="29">
        <v>1095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25">
      <c r="A106" s="15" t="s">
        <v>246</v>
      </c>
      <c r="B106" s="29">
        <v>1843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25">
      <c r="A107" s="15" t="s">
        <v>247</v>
      </c>
      <c r="B107" s="29">
        <v>1962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25">
      <c r="A108" s="15" t="s">
        <v>248</v>
      </c>
      <c r="B108" s="29">
        <v>590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25">
      <c r="A109" s="15" t="s">
        <v>249</v>
      </c>
      <c r="B109" s="30">
        <v>5490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25">
      <c r="A110" s="15" t="s">
        <v>128</v>
      </c>
      <c r="B110" s="30">
        <v>115776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25">
      <c r="A111" s="15" t="s">
        <v>129</v>
      </c>
      <c r="B111" s="1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x14ac:dyDescent="0.25">
      <c r="A112" s="15" t="s">
        <v>179</v>
      </c>
      <c r="B112" s="29">
        <v>50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25">
      <c r="A113" s="15" t="s">
        <v>131</v>
      </c>
      <c r="B113" s="30">
        <v>50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25">
      <c r="A114" s="15" t="s">
        <v>132</v>
      </c>
      <c r="B114" s="1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25">
      <c r="A115" s="15" t="s">
        <v>180</v>
      </c>
      <c r="B115" s="29">
        <v>252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25">
      <c r="A116" s="15" t="s">
        <v>181</v>
      </c>
      <c r="B116" s="29">
        <v>0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25">
      <c r="A117" s="15" t="s">
        <v>135</v>
      </c>
      <c r="B117" s="30">
        <v>252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25">
      <c r="A118" s="15" t="s">
        <v>136</v>
      </c>
      <c r="B118" s="30">
        <f>B48-B110+B113-B117</f>
        <v>-11440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25">
      <c r="A119" s="36" t="s">
        <v>137</v>
      </c>
      <c r="B119" s="32">
        <f>B118/B24</f>
        <v>-3.238279635636928E-2</v>
      </c>
      <c r="C119" s="1"/>
      <c r="D119" s="35" t="s">
        <v>250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</sheetData>
  <sheetProtection algorithmName="SHA-512" hashValue="6Mh4y7z/AQKS/M1jKYmLhs9JZSnjM1H7vw9DHWMoV7Z6mUJsYqLYai9FIr62Q3V+EP5iSNOr5hy2NC6kQ47hHA==" saltValue="j4GjuHtXULLGwXbsiKfhYw==" spinCount="100000" sheet="1" objects="1" scenarios="1"/>
  <mergeCells count="3">
    <mergeCell ref="A1:B1"/>
    <mergeCell ref="A2:B2"/>
    <mergeCell ref="A3:B3"/>
  </mergeCells>
  <pageMargins left="0.7" right="0.7" top="0.75" bottom="0.75" header="0.3" footer="0.3"/>
  <pageSetup scale="73" fitToHeight="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752BB-A385-48BB-B6DF-24BC3F0D7966}">
  <dimension ref="A1:P68"/>
  <sheetViews>
    <sheetView workbookViewId="0">
      <pane xSplit="1" ySplit="4" topLeftCell="B11" activePane="bottomRight" state="frozen"/>
      <selection pane="topRight"/>
      <selection pane="bottomLeft"/>
      <selection pane="bottomRight" activeCell="F19" sqref="F19"/>
    </sheetView>
  </sheetViews>
  <sheetFormatPr defaultColWidth="11" defaultRowHeight="15.75" x14ac:dyDescent="0.25"/>
  <cols>
    <col min="1" max="1" width="43.125" customWidth="1"/>
    <col min="2" max="12" width="12" bestFit="1" customWidth="1"/>
    <col min="13" max="13" width="12.875" bestFit="1" customWidth="1"/>
    <col min="14" max="14" width="13.125" bestFit="1" customWidth="1"/>
  </cols>
  <sheetData>
    <row r="1" spans="1:16" ht="33.950000000000003" customHeight="1" x14ac:dyDescent="0.4">
      <c r="A1" s="82" t="s">
        <v>302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1"/>
      <c r="P1" s="1"/>
    </row>
    <row r="2" spans="1:16" ht="23.1" customHeight="1" x14ac:dyDescent="0.3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1"/>
      <c r="P2" s="1"/>
    </row>
    <row r="3" spans="1:16" x14ac:dyDescent="0.25">
      <c r="A3" s="1"/>
      <c r="B3" s="12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13"/>
      <c r="B4" s="14" t="s">
        <v>3</v>
      </c>
      <c r="C4" s="14" t="s">
        <v>252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4" t="s">
        <v>14</v>
      </c>
      <c r="O4" s="1"/>
      <c r="P4" s="1"/>
    </row>
    <row r="5" spans="1:16" x14ac:dyDescent="0.25">
      <c r="A5" s="15" t="s">
        <v>15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"/>
      <c r="P5" s="1"/>
    </row>
    <row r="6" spans="1:16" x14ac:dyDescent="0.25">
      <c r="A6" s="15" t="s">
        <v>253</v>
      </c>
      <c r="B6" s="20"/>
      <c r="C6" s="13"/>
      <c r="D6" s="13"/>
      <c r="E6" s="13"/>
      <c r="F6" s="13"/>
      <c r="G6" s="13"/>
      <c r="H6" s="13"/>
      <c r="I6" s="13"/>
      <c r="J6" s="20"/>
      <c r="K6" s="13"/>
      <c r="L6" s="13"/>
      <c r="M6" s="13"/>
      <c r="N6" s="13"/>
      <c r="O6" s="1"/>
      <c r="P6" s="1"/>
    </row>
    <row r="7" spans="1:16" x14ac:dyDescent="0.25">
      <c r="A7" s="37" t="s">
        <v>303</v>
      </c>
      <c r="B7" s="19">
        <v>30989.65</v>
      </c>
      <c r="C7" s="57">
        <v>51016.639999999999</v>
      </c>
      <c r="D7" s="19">
        <v>40311.300000000003</v>
      </c>
      <c r="E7" s="19">
        <v>23669.42</v>
      </c>
      <c r="F7" s="19">
        <v>21290.81</v>
      </c>
      <c r="G7" s="57">
        <v>19391.37</v>
      </c>
      <c r="H7" s="19">
        <v>29123.46</v>
      </c>
      <c r="I7" s="19">
        <v>34963.9</v>
      </c>
      <c r="J7" s="19">
        <v>34055.839999999997</v>
      </c>
      <c r="K7" s="19">
        <v>22178.18</v>
      </c>
      <c r="L7" s="19">
        <v>16064.09</v>
      </c>
      <c r="M7" s="19">
        <v>27130.76</v>
      </c>
      <c r="N7" s="38">
        <v>350185.4</v>
      </c>
      <c r="O7" s="5"/>
      <c r="P7" s="1"/>
    </row>
    <row r="8" spans="1:16" x14ac:dyDescent="0.25">
      <c r="A8" s="15" t="s">
        <v>255</v>
      </c>
      <c r="B8" s="13"/>
      <c r="C8" s="20"/>
      <c r="D8" s="20"/>
      <c r="E8" s="20"/>
      <c r="F8" s="20"/>
      <c r="G8" s="13"/>
      <c r="H8" s="20"/>
      <c r="I8" s="19"/>
      <c r="J8" s="19"/>
      <c r="K8" s="20"/>
      <c r="L8" s="19"/>
      <c r="M8" s="19"/>
      <c r="N8" s="19">
        <v>0</v>
      </c>
      <c r="O8" s="1"/>
      <c r="P8" s="1"/>
    </row>
    <row r="9" spans="1:16" x14ac:dyDescent="0.25">
      <c r="A9" s="15" t="s">
        <v>256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9">
        <v>0</v>
      </c>
      <c r="O9" s="1"/>
      <c r="P9" s="1"/>
    </row>
    <row r="10" spans="1:16" x14ac:dyDescent="0.25">
      <c r="A10" s="15" t="s">
        <v>257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9">
        <v>0</v>
      </c>
      <c r="O10" s="1"/>
      <c r="P10" s="1"/>
    </row>
    <row r="11" spans="1:16" x14ac:dyDescent="0.25">
      <c r="A11" s="15" t="s">
        <v>258</v>
      </c>
      <c r="B11" s="13"/>
      <c r="C11" s="13"/>
      <c r="D11" s="13"/>
      <c r="E11" s="13"/>
      <c r="F11" s="19"/>
      <c r="G11" s="19">
        <v>0.83</v>
      </c>
      <c r="H11" s="13">
        <v>0</v>
      </c>
      <c r="I11" s="19">
        <v>130.13</v>
      </c>
      <c r="J11" s="19">
        <v>0</v>
      </c>
      <c r="K11" s="19">
        <v>19.440000000000001</v>
      </c>
      <c r="L11" s="19">
        <v>0</v>
      </c>
      <c r="M11" s="19">
        <v>931.7</v>
      </c>
      <c r="N11" s="38">
        <v>1082.1099999999999</v>
      </c>
      <c r="O11" s="1"/>
      <c r="P11" s="1"/>
    </row>
    <row r="12" spans="1:16" x14ac:dyDescent="0.25">
      <c r="A12" s="15" t="s">
        <v>259</v>
      </c>
      <c r="B12" s="13"/>
      <c r="C12" s="13"/>
      <c r="D12" s="13"/>
      <c r="E12" s="13"/>
      <c r="F12" s="19">
        <v>200.68</v>
      </c>
      <c r="G12" s="19">
        <v>401.36</v>
      </c>
      <c r="H12" s="19">
        <v>200.68</v>
      </c>
      <c r="I12" s="19">
        <v>200.68</v>
      </c>
      <c r="J12" s="19">
        <v>200.68</v>
      </c>
      <c r="K12" s="19">
        <v>401.36</v>
      </c>
      <c r="L12" s="19">
        <v>200.68</v>
      </c>
      <c r="M12" s="19">
        <v>200.68</v>
      </c>
      <c r="N12" s="38">
        <v>2006.8</v>
      </c>
      <c r="O12" s="1"/>
      <c r="P12" s="1"/>
    </row>
    <row r="13" spans="1:16" x14ac:dyDescent="0.25">
      <c r="A13" s="15" t="s">
        <v>260</v>
      </c>
      <c r="B13" s="18">
        <v>30989.65</v>
      </c>
      <c r="C13" s="18">
        <v>51016.639999999999</v>
      </c>
      <c r="D13" s="18">
        <v>40311.300000000003</v>
      </c>
      <c r="E13" s="18">
        <v>23669.42</v>
      </c>
      <c r="F13" s="18">
        <v>21491.49</v>
      </c>
      <c r="G13" s="18">
        <v>19793.560000000001</v>
      </c>
      <c r="H13" s="18">
        <v>29324.14</v>
      </c>
      <c r="I13" s="18">
        <v>35294.71</v>
      </c>
      <c r="J13" s="18">
        <v>34256.519999999997</v>
      </c>
      <c r="K13" s="18">
        <v>22598.98</v>
      </c>
      <c r="L13" s="18">
        <v>16264.77</v>
      </c>
      <c r="M13" s="18">
        <v>28263.14</v>
      </c>
      <c r="N13" s="18">
        <v>353274.31</v>
      </c>
      <c r="O13" s="1"/>
      <c r="P13" s="56">
        <f>SUM(B13:M13)</f>
        <v>353274.32</v>
      </c>
    </row>
    <row r="14" spans="1:16" x14ac:dyDescent="0.25">
      <c r="A14" s="15" t="s">
        <v>40</v>
      </c>
      <c r="B14" s="18">
        <v>30989.65</v>
      </c>
      <c r="C14" s="18">
        <v>51016.639999999999</v>
      </c>
      <c r="D14" s="18">
        <v>40311.300000000003</v>
      </c>
      <c r="E14" s="18">
        <v>23669.42</v>
      </c>
      <c r="F14" s="18">
        <v>21491.49</v>
      </c>
      <c r="G14" s="18">
        <v>19793.560000000001</v>
      </c>
      <c r="H14" s="18">
        <v>29324.14</v>
      </c>
      <c r="I14" s="18">
        <v>35294.71</v>
      </c>
      <c r="J14" s="18">
        <v>34256.519999999997</v>
      </c>
      <c r="K14" s="18">
        <v>22598.98</v>
      </c>
      <c r="L14" s="18">
        <v>16264.77</v>
      </c>
      <c r="M14" s="18">
        <v>28263.14</v>
      </c>
      <c r="N14" s="18">
        <v>353274.31</v>
      </c>
      <c r="O14" s="1"/>
      <c r="P14" s="1"/>
    </row>
    <row r="15" spans="1:16" x14ac:dyDescent="0.25">
      <c r="A15" s="15" t="s">
        <v>41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"/>
      <c r="P15" s="1"/>
    </row>
    <row r="16" spans="1:16" x14ac:dyDescent="0.25">
      <c r="A16" s="15" t="s">
        <v>304</v>
      </c>
      <c r="B16" s="19"/>
      <c r="C16" s="19"/>
      <c r="D16" s="19"/>
      <c r="E16" s="19"/>
      <c r="F16" s="13"/>
      <c r="G16" s="13"/>
      <c r="H16" s="13"/>
      <c r="I16" s="13"/>
      <c r="J16" s="13"/>
      <c r="K16" s="13"/>
      <c r="L16" s="13"/>
      <c r="M16" s="13"/>
      <c r="N16" s="19">
        <v>0</v>
      </c>
      <c r="O16" s="1"/>
      <c r="P16" s="1"/>
    </row>
    <row r="17" spans="1:16" x14ac:dyDescent="0.25">
      <c r="A17" s="15" t="s">
        <v>305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"/>
      <c r="P17" s="1"/>
    </row>
    <row r="18" spans="1:16" x14ac:dyDescent="0.25">
      <c r="A18" s="15" t="s">
        <v>306</v>
      </c>
      <c r="B18" s="13"/>
      <c r="C18" s="13"/>
      <c r="D18" s="19"/>
      <c r="E18" s="19"/>
      <c r="F18" s="19"/>
      <c r="G18" s="19"/>
      <c r="H18" s="13"/>
      <c r="I18" s="19"/>
      <c r="J18" s="19"/>
      <c r="K18" s="19"/>
      <c r="L18" s="19"/>
      <c r="M18" s="13"/>
      <c r="N18" s="19">
        <v>0</v>
      </c>
      <c r="O18" s="1"/>
      <c r="P18" s="1"/>
    </row>
    <row r="19" spans="1:16" x14ac:dyDescent="0.25">
      <c r="A19" s="15" t="s">
        <v>307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"/>
      <c r="P19" s="1"/>
    </row>
    <row r="20" spans="1:16" x14ac:dyDescent="0.25">
      <c r="A20" s="15" t="s">
        <v>308</v>
      </c>
      <c r="B20" s="13"/>
      <c r="C20" s="13"/>
      <c r="D20" s="13"/>
      <c r="E20" s="13"/>
      <c r="F20" s="13"/>
      <c r="G20" s="13"/>
      <c r="H20" s="13"/>
      <c r="I20" s="19"/>
      <c r="J20" s="13"/>
      <c r="K20" s="19"/>
      <c r="L20" s="19"/>
      <c r="M20" s="19"/>
      <c r="N20" s="19">
        <v>0</v>
      </c>
      <c r="O20" s="1"/>
      <c r="P20" s="1"/>
    </row>
    <row r="21" spans="1:16" x14ac:dyDescent="0.25">
      <c r="A21" s="15" t="s">
        <v>309</v>
      </c>
      <c r="B21" s="13"/>
      <c r="C21" s="13"/>
      <c r="D21" s="13"/>
      <c r="E21" s="13"/>
      <c r="F21" s="13"/>
      <c r="G21" s="13"/>
      <c r="H21" s="13"/>
      <c r="I21" s="19"/>
      <c r="J21" s="13"/>
      <c r="K21" s="13"/>
      <c r="L21" s="19"/>
      <c r="M21" s="13"/>
      <c r="N21" s="19">
        <v>0</v>
      </c>
      <c r="O21" s="1"/>
      <c r="P21" s="1"/>
    </row>
    <row r="22" spans="1:16" x14ac:dyDescent="0.25">
      <c r="A22" s="15" t="s">
        <v>66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"/>
      <c r="P22" s="1"/>
    </row>
    <row r="23" spans="1:16" x14ac:dyDescent="0.25">
      <c r="A23" s="15" t="s">
        <v>67</v>
      </c>
      <c r="B23" s="18">
        <v>30989.65</v>
      </c>
      <c r="C23" s="18">
        <v>51016.639999999999</v>
      </c>
      <c r="D23" s="18">
        <v>40311.300000000003</v>
      </c>
      <c r="E23" s="18">
        <v>23669.42</v>
      </c>
      <c r="F23" s="18">
        <v>21491.49</v>
      </c>
      <c r="G23" s="18">
        <v>19793.560000000001</v>
      </c>
      <c r="H23" s="18">
        <v>29324.14</v>
      </c>
      <c r="I23" s="18">
        <v>35294.71</v>
      </c>
      <c r="J23" s="18">
        <v>34256.519999999997</v>
      </c>
      <c r="K23" s="18">
        <v>22598.98</v>
      </c>
      <c r="L23" s="18">
        <v>16264.77</v>
      </c>
      <c r="M23" s="18">
        <v>28263.14</v>
      </c>
      <c r="N23" s="18">
        <v>353274.31</v>
      </c>
      <c r="O23" s="1"/>
      <c r="P23" s="1"/>
    </row>
    <row r="24" spans="1:16" x14ac:dyDescent="0.25">
      <c r="A24" s="25" t="s">
        <v>68</v>
      </c>
      <c r="B24" s="31">
        <v>1</v>
      </c>
      <c r="C24" s="31">
        <v>1</v>
      </c>
      <c r="D24" s="31">
        <v>1</v>
      </c>
      <c r="E24" s="31">
        <v>1</v>
      </c>
      <c r="F24" s="31">
        <v>1</v>
      </c>
      <c r="G24" s="31">
        <v>1</v>
      </c>
      <c r="H24" s="31">
        <v>1</v>
      </c>
      <c r="I24" s="31">
        <v>1</v>
      </c>
      <c r="J24" s="31">
        <v>1</v>
      </c>
      <c r="K24" s="31">
        <v>1</v>
      </c>
      <c r="L24" s="31">
        <v>1</v>
      </c>
      <c r="M24" s="31">
        <v>1</v>
      </c>
      <c r="N24" s="31">
        <v>1</v>
      </c>
      <c r="O24" s="1"/>
      <c r="P24" s="1"/>
    </row>
    <row r="25" spans="1:16" x14ac:dyDescent="0.25">
      <c r="A25" s="15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1"/>
      <c r="P25" s="1"/>
    </row>
    <row r="26" spans="1:16" x14ac:dyDescent="0.25">
      <c r="A26" s="15" t="s">
        <v>69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"/>
      <c r="P26" s="1"/>
    </row>
    <row r="27" spans="1:16" x14ac:dyDescent="0.25">
      <c r="A27" s="15" t="s">
        <v>70</v>
      </c>
      <c r="B27" s="13"/>
      <c r="C27" s="39">
        <v>1931.2</v>
      </c>
      <c r="D27" s="13"/>
      <c r="E27" s="39">
        <v>3000</v>
      </c>
      <c r="F27" s="19"/>
      <c r="G27" s="19"/>
      <c r="H27" s="38">
        <v>3000</v>
      </c>
      <c r="I27" s="19"/>
      <c r="J27" s="19"/>
      <c r="K27" s="38">
        <v>3000</v>
      </c>
      <c r="L27" s="19"/>
      <c r="M27" s="38">
        <v>2000</v>
      </c>
      <c r="N27" s="38">
        <f>SUM(B27:M27)</f>
        <v>12931.2</v>
      </c>
      <c r="O27" s="1"/>
      <c r="P27" s="1"/>
    </row>
    <row r="28" spans="1:16" x14ac:dyDescent="0.25">
      <c r="A28" s="58" t="s">
        <v>75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38">
        <v>9076.42</v>
      </c>
      <c r="N28" s="38">
        <f t="shared" ref="N28:N53" si="0">SUM(B28:M28)</f>
        <v>9076.42</v>
      </c>
      <c r="O28" s="1"/>
      <c r="P28" s="1"/>
    </row>
    <row r="29" spans="1:16" x14ac:dyDescent="0.25">
      <c r="A29" s="37" t="s">
        <v>310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9"/>
      <c r="M29" s="38">
        <f>'P&amp;L Prod Reg'!B28</f>
        <v>56495</v>
      </c>
      <c r="N29" s="38">
        <f t="shared" si="0"/>
        <v>56495</v>
      </c>
      <c r="O29" s="1"/>
      <c r="P29" s="1"/>
    </row>
    <row r="30" spans="1:16" x14ac:dyDescent="0.25">
      <c r="A30" s="15" t="s">
        <v>77</v>
      </c>
      <c r="B30" s="13"/>
      <c r="C30" s="13"/>
      <c r="D30" s="13"/>
      <c r="E30" s="13"/>
      <c r="F30" s="13"/>
      <c r="G30" s="13">
        <v>97.96</v>
      </c>
      <c r="H30" s="13"/>
      <c r="I30" s="13"/>
      <c r="J30" s="13"/>
      <c r="K30" s="13"/>
      <c r="L30" s="13"/>
      <c r="M30" s="13"/>
      <c r="N30" s="38">
        <f t="shared" si="0"/>
        <v>97.96</v>
      </c>
      <c r="O30" s="1"/>
      <c r="P30" s="1"/>
    </row>
    <row r="31" spans="1:16" x14ac:dyDescent="0.25">
      <c r="A31" s="15" t="s">
        <v>78</v>
      </c>
      <c r="B31" s="19">
        <v>528.55999999999995</v>
      </c>
      <c r="C31" s="19">
        <v>411.46</v>
      </c>
      <c r="D31" s="19">
        <v>526.44000000000005</v>
      </c>
      <c r="E31" s="19">
        <v>490.13</v>
      </c>
      <c r="F31" s="19">
        <v>992.55</v>
      </c>
      <c r="G31" s="19">
        <v>665.93</v>
      </c>
      <c r="H31" s="19">
        <v>496.24</v>
      </c>
      <c r="I31" s="19">
        <v>493.22</v>
      </c>
      <c r="J31" s="19">
        <v>469.01</v>
      </c>
      <c r="K31" s="19">
        <v>664.97</v>
      </c>
      <c r="L31" s="19">
        <v>732.3</v>
      </c>
      <c r="M31" s="19">
        <v>587.02</v>
      </c>
      <c r="N31" s="38">
        <f t="shared" si="0"/>
        <v>7057.8300000000017</v>
      </c>
      <c r="O31" s="1"/>
      <c r="P31" s="1"/>
    </row>
    <row r="32" spans="1:16" x14ac:dyDescent="0.25">
      <c r="A32" s="15" t="s">
        <v>83</v>
      </c>
      <c r="B32" s="13"/>
      <c r="C32" s="13"/>
      <c r="D32" s="13"/>
      <c r="E32" s="13"/>
      <c r="F32" s="19"/>
      <c r="G32" s="13">
        <v>74</v>
      </c>
      <c r="H32" s="19"/>
      <c r="I32" s="13"/>
      <c r="J32" s="19"/>
      <c r="K32" s="19"/>
      <c r="L32" s="19"/>
      <c r="M32" s="19">
        <v>100</v>
      </c>
      <c r="N32" s="38">
        <f t="shared" si="0"/>
        <v>174</v>
      </c>
      <c r="O32" s="1"/>
      <c r="P32" s="1"/>
    </row>
    <row r="33" spans="1:16" x14ac:dyDescent="0.25">
      <c r="A33" s="15" t="s">
        <v>84</v>
      </c>
      <c r="B33" s="19">
        <v>17.32</v>
      </c>
      <c r="C33" s="19">
        <v>29.63</v>
      </c>
      <c r="D33" s="19">
        <v>9.66</v>
      </c>
      <c r="E33" s="19">
        <v>151.71</v>
      </c>
      <c r="F33" s="19">
        <v>76.55</v>
      </c>
      <c r="G33" s="19">
        <v>42.97</v>
      </c>
      <c r="H33" s="19">
        <v>86.55</v>
      </c>
      <c r="I33" s="19">
        <v>29.15</v>
      </c>
      <c r="J33" s="19">
        <v>2</v>
      </c>
      <c r="K33" s="19">
        <v>44.21</v>
      </c>
      <c r="L33" s="19">
        <v>56.25</v>
      </c>
      <c r="M33" s="19">
        <v>128.94</v>
      </c>
      <c r="N33" s="38">
        <f t="shared" si="0"/>
        <v>674.94</v>
      </c>
      <c r="O33" s="1"/>
      <c r="P33" s="1"/>
    </row>
    <row r="34" spans="1:16" x14ac:dyDescent="0.25">
      <c r="A34" s="15" t="s">
        <v>85</v>
      </c>
      <c r="B34" s="19">
        <v>110</v>
      </c>
      <c r="C34" s="13"/>
      <c r="D34" s="19">
        <v>168.98</v>
      </c>
      <c r="E34" s="19">
        <v>261.29000000000002</v>
      </c>
      <c r="F34" s="13"/>
      <c r="G34" s="13"/>
      <c r="H34" s="13"/>
      <c r="I34" s="13"/>
      <c r="J34" s="19">
        <v>187.75</v>
      </c>
      <c r="K34" s="13"/>
      <c r="L34" s="19">
        <v>36</v>
      </c>
      <c r="M34" s="13"/>
      <c r="N34" s="38">
        <f t="shared" si="0"/>
        <v>764.02</v>
      </c>
      <c r="O34" s="1"/>
      <c r="P34" s="1"/>
    </row>
    <row r="35" spans="1:16" x14ac:dyDescent="0.25">
      <c r="A35" s="15" t="s">
        <v>86</v>
      </c>
      <c r="B35" s="13"/>
      <c r="C35" s="13"/>
      <c r="D35" s="13"/>
      <c r="E35" s="13"/>
      <c r="F35" s="13"/>
      <c r="G35" s="13"/>
      <c r="H35" s="13">
        <v>26.13</v>
      </c>
      <c r="I35" s="13"/>
      <c r="J35" s="13"/>
      <c r="K35" s="13"/>
      <c r="L35" s="19"/>
      <c r="M35" s="13"/>
      <c r="N35" s="38">
        <f t="shared" si="0"/>
        <v>26.13</v>
      </c>
      <c r="O35" s="1"/>
      <c r="P35" s="1"/>
    </row>
    <row r="36" spans="1:16" x14ac:dyDescent="0.25">
      <c r="A36" s="58" t="s">
        <v>87</v>
      </c>
      <c r="B36" s="13"/>
      <c r="C36" s="13"/>
      <c r="D36" s="39">
        <v>2318.84</v>
      </c>
      <c r="E36" s="13"/>
      <c r="F36" s="13"/>
      <c r="G36" s="13"/>
      <c r="H36" s="13"/>
      <c r="I36" s="13"/>
      <c r="J36" s="13"/>
      <c r="K36" s="13"/>
      <c r="L36" s="13"/>
      <c r="M36" s="19"/>
      <c r="N36" s="38">
        <f t="shared" si="0"/>
        <v>2318.84</v>
      </c>
      <c r="O36" s="1"/>
      <c r="P36" s="1"/>
    </row>
    <row r="37" spans="1:16" x14ac:dyDescent="0.25">
      <c r="A37" s="15" t="s">
        <v>88</v>
      </c>
      <c r="B37" s="19"/>
      <c r="C37" s="19"/>
      <c r="D37" s="19"/>
      <c r="E37" s="19"/>
      <c r="F37" s="19"/>
      <c r="G37" s="39">
        <v>1100</v>
      </c>
      <c r="H37" s="13"/>
      <c r="I37" s="13"/>
      <c r="J37" s="19"/>
      <c r="K37" s="19">
        <v>31.51</v>
      </c>
      <c r="L37" s="13"/>
      <c r="M37" s="19"/>
      <c r="N37" s="38">
        <f t="shared" si="0"/>
        <v>1131.51</v>
      </c>
      <c r="O37" s="1"/>
      <c r="P37" s="1"/>
    </row>
    <row r="38" spans="1:16" x14ac:dyDescent="0.25">
      <c r="A38" s="15" t="s">
        <v>89</v>
      </c>
      <c r="B38" s="13">
        <v>1.07</v>
      </c>
      <c r="C38" s="13">
        <v>2.0499999999999998</v>
      </c>
      <c r="D38" s="19">
        <v>20.07</v>
      </c>
      <c r="E38" s="13">
        <v>7.06</v>
      </c>
      <c r="F38" s="13">
        <v>22.14</v>
      </c>
      <c r="G38" s="13">
        <v>30.04</v>
      </c>
      <c r="H38" s="13">
        <v>5.56</v>
      </c>
      <c r="I38" s="13">
        <v>4.87</v>
      </c>
      <c r="J38" s="13">
        <v>51.55</v>
      </c>
      <c r="K38" s="13">
        <v>58.65</v>
      </c>
      <c r="L38" s="13">
        <v>40.549999999999997</v>
      </c>
      <c r="M38" s="39">
        <v>1958.45</v>
      </c>
      <c r="N38" s="38">
        <f t="shared" si="0"/>
        <v>2202.06</v>
      </c>
      <c r="O38" s="1"/>
      <c r="P38" s="1"/>
    </row>
    <row r="39" spans="1:16" x14ac:dyDescent="0.25">
      <c r="A39" s="40" t="s">
        <v>90</v>
      </c>
      <c r="B39" s="19">
        <v>257.54000000000002</v>
      </c>
      <c r="C39" s="19">
        <v>278.94</v>
      </c>
      <c r="D39" s="19">
        <v>278.94</v>
      </c>
      <c r="E39" s="38">
        <v>2763.98</v>
      </c>
      <c r="F39" s="19">
        <v>899.63</v>
      </c>
      <c r="G39" s="19">
        <v>245.29</v>
      </c>
      <c r="H39" s="19">
        <v>383.06</v>
      </c>
      <c r="I39" s="19">
        <v>289.06</v>
      </c>
      <c r="J39" s="19">
        <v>276.48</v>
      </c>
      <c r="K39" s="19">
        <v>276.06</v>
      </c>
      <c r="L39" s="19">
        <v>275.38</v>
      </c>
      <c r="M39" s="19">
        <v>200.06</v>
      </c>
      <c r="N39" s="38">
        <f t="shared" si="0"/>
        <v>6424.420000000001</v>
      </c>
      <c r="O39" s="1"/>
      <c r="P39" s="1"/>
    </row>
    <row r="40" spans="1:16" x14ac:dyDescent="0.25">
      <c r="A40" s="15" t="s">
        <v>95</v>
      </c>
      <c r="B40" s="13"/>
      <c r="C40" s="13"/>
      <c r="D40" s="13">
        <v>310.24</v>
      </c>
      <c r="E40" s="13"/>
      <c r="F40" s="13"/>
      <c r="G40" s="13"/>
      <c r="H40" s="13"/>
      <c r="I40" s="13"/>
      <c r="J40" s="13"/>
      <c r="K40" s="13"/>
      <c r="L40" s="13"/>
      <c r="M40" s="39">
        <v>1202.0999999999999</v>
      </c>
      <c r="N40" s="38">
        <f t="shared" si="0"/>
        <v>1512.34</v>
      </c>
      <c r="O40" s="1"/>
      <c r="P40" s="1"/>
    </row>
    <row r="41" spans="1:16" x14ac:dyDescent="0.25">
      <c r="A41" s="15" t="s">
        <v>96</v>
      </c>
      <c r="B41" s="19">
        <v>839.11</v>
      </c>
      <c r="C41" s="19">
        <v>150.65</v>
      </c>
      <c r="D41" s="19">
        <v>241.89</v>
      </c>
      <c r="E41" s="19">
        <v>590.5</v>
      </c>
      <c r="F41" s="19">
        <v>532.04999999999995</v>
      </c>
      <c r="G41" s="19">
        <v>641.20000000000005</v>
      </c>
      <c r="H41" s="19">
        <v>403.99</v>
      </c>
      <c r="I41" s="19">
        <v>803.69</v>
      </c>
      <c r="J41" s="19">
        <v>901.21</v>
      </c>
      <c r="K41" s="19">
        <v>781.24</v>
      </c>
      <c r="L41" s="19">
        <v>666.35</v>
      </c>
      <c r="M41" s="38">
        <v>1149.31</v>
      </c>
      <c r="N41" s="38">
        <f t="shared" si="0"/>
        <v>7701.1900000000005</v>
      </c>
      <c r="O41" s="1"/>
      <c r="P41" s="1"/>
    </row>
    <row r="42" spans="1:16" x14ac:dyDescent="0.25">
      <c r="A42" s="37" t="s">
        <v>100</v>
      </c>
      <c r="B42" s="39">
        <f>30669.79-8188.12</f>
        <v>22481.670000000002</v>
      </c>
      <c r="C42" s="39">
        <f>17275.04-8188.12</f>
        <v>9086.9200000000019</v>
      </c>
      <c r="D42" s="39">
        <f>15532.02-8188.13</f>
        <v>7343.89</v>
      </c>
      <c r="E42" s="39">
        <f>14056.94-8188.12</f>
        <v>5868.8200000000006</v>
      </c>
      <c r="F42" s="39">
        <f>21213.27-8188.12</f>
        <v>13025.150000000001</v>
      </c>
      <c r="G42" s="39">
        <f>25302.58-8188.13</f>
        <v>17114.45</v>
      </c>
      <c r="H42" s="39">
        <f>24855.54-8188.12</f>
        <v>16667.420000000002</v>
      </c>
      <c r="I42" s="39">
        <f>11724.31-8188.12</f>
        <v>3536.1899999999996</v>
      </c>
      <c r="J42" s="39">
        <f>15334.89-8188.12</f>
        <v>7146.7699999999995</v>
      </c>
      <c r="K42" s="39">
        <f>19801.29-8188.13</f>
        <v>11613.16</v>
      </c>
      <c r="L42" s="39">
        <f>22524.49-8188.13</f>
        <v>14336.36</v>
      </c>
      <c r="M42" s="39">
        <f>37234.33-8188.13</f>
        <v>29046.2</v>
      </c>
      <c r="N42" s="38">
        <f t="shared" si="0"/>
        <v>157267.00000000003</v>
      </c>
      <c r="O42" s="1"/>
      <c r="P42" s="1"/>
    </row>
    <row r="43" spans="1:16" x14ac:dyDescent="0.25">
      <c r="A43" s="15" t="s">
        <v>107</v>
      </c>
      <c r="B43" s="13"/>
      <c r="C43" s="13"/>
      <c r="D43" s="13"/>
      <c r="E43" s="13"/>
      <c r="F43" s="19"/>
      <c r="G43" s="13"/>
      <c r="H43" s="19">
        <v>174</v>
      </c>
      <c r="I43" s="19"/>
      <c r="J43" s="19"/>
      <c r="K43" s="19"/>
      <c r="L43" s="13"/>
      <c r="M43" s="19"/>
      <c r="N43" s="38">
        <f t="shared" si="0"/>
        <v>174</v>
      </c>
      <c r="O43" s="1"/>
      <c r="P43" s="1"/>
    </row>
    <row r="44" spans="1:16" x14ac:dyDescent="0.25">
      <c r="A44" s="15" t="s">
        <v>108</v>
      </c>
      <c r="B44" s="13"/>
      <c r="C44" s="13"/>
      <c r="D44" s="38">
        <v>1374.47</v>
      </c>
      <c r="E44" s="13"/>
      <c r="F44" s="13"/>
      <c r="G44" s="13"/>
      <c r="H44" s="13"/>
      <c r="I44" s="19">
        <v>226.99</v>
      </c>
      <c r="J44" s="13"/>
      <c r="K44" s="19"/>
      <c r="L44" s="19"/>
      <c r="M44" s="19"/>
      <c r="N44" s="38">
        <f t="shared" si="0"/>
        <v>1601.46</v>
      </c>
      <c r="O44" s="1"/>
      <c r="P44" s="1"/>
    </row>
    <row r="45" spans="1:16" x14ac:dyDescent="0.25">
      <c r="A45" s="25" t="s">
        <v>311</v>
      </c>
      <c r="B45" s="19">
        <v>3178.67</v>
      </c>
      <c r="C45" s="19">
        <v>2934.9</v>
      </c>
      <c r="D45" s="19">
        <v>3345.79</v>
      </c>
      <c r="E45" s="19">
        <v>3279.6</v>
      </c>
      <c r="F45" s="19">
        <v>3064.32</v>
      </c>
      <c r="G45" s="13">
        <v>4568.8999999999996</v>
      </c>
      <c r="H45" s="13">
        <v>2243.84</v>
      </c>
      <c r="I45" s="13">
        <v>2968.43</v>
      </c>
      <c r="J45" s="13">
        <v>3352.37</v>
      </c>
      <c r="K45" s="13">
        <v>3562.54</v>
      </c>
      <c r="L45" s="13">
        <v>3267.51</v>
      </c>
      <c r="M45" s="19">
        <v>2369.13</v>
      </c>
      <c r="N45" s="38">
        <f t="shared" si="0"/>
        <v>38136</v>
      </c>
      <c r="O45" s="1"/>
      <c r="P45" s="1"/>
    </row>
    <row r="46" spans="1:16" x14ac:dyDescent="0.25">
      <c r="A46" s="15" t="s">
        <v>110</v>
      </c>
      <c r="B46" s="13">
        <v>935</v>
      </c>
      <c r="C46" s="13">
        <v>935</v>
      </c>
      <c r="D46" s="13">
        <v>935</v>
      </c>
      <c r="E46" s="13">
        <v>935</v>
      </c>
      <c r="F46" s="13">
        <v>935</v>
      </c>
      <c r="G46" s="13">
        <v>935</v>
      </c>
      <c r="H46" s="13">
        <v>935</v>
      </c>
      <c r="I46" s="13">
        <v>935</v>
      </c>
      <c r="J46" s="13">
        <v>946.9</v>
      </c>
      <c r="K46" s="13">
        <v>935</v>
      </c>
      <c r="L46" s="13">
        <v>935</v>
      </c>
      <c r="M46" s="13">
        <v>935</v>
      </c>
      <c r="N46" s="38">
        <f t="shared" si="0"/>
        <v>11231.9</v>
      </c>
      <c r="O46" s="1"/>
      <c r="P46" s="1"/>
    </row>
    <row r="47" spans="1:16" x14ac:dyDescent="0.25">
      <c r="A47" s="15" t="s">
        <v>111</v>
      </c>
      <c r="B47" s="19">
        <v>106.6</v>
      </c>
      <c r="C47" s="13"/>
      <c r="D47" s="19">
        <v>158.97999999999999</v>
      </c>
      <c r="E47" s="19">
        <v>851.17</v>
      </c>
      <c r="F47" s="13"/>
      <c r="G47" s="13">
        <v>17.399999999999999</v>
      </c>
      <c r="H47" s="13"/>
      <c r="I47" s="13"/>
      <c r="J47" s="19">
        <v>387.76</v>
      </c>
      <c r="K47" s="13"/>
      <c r="L47" s="13"/>
      <c r="M47" s="13"/>
      <c r="N47" s="38">
        <f t="shared" si="0"/>
        <v>1521.91</v>
      </c>
      <c r="O47" s="1"/>
      <c r="P47" s="1"/>
    </row>
    <row r="48" spans="1:16" x14ac:dyDescent="0.25">
      <c r="A48" s="25" t="s">
        <v>115</v>
      </c>
      <c r="B48" s="19">
        <v>2650.67</v>
      </c>
      <c r="C48" s="19">
        <v>3874.34</v>
      </c>
      <c r="D48" s="19">
        <v>3100.55</v>
      </c>
      <c r="E48" s="19">
        <v>2978.65</v>
      </c>
      <c r="F48" s="19">
        <v>3255.78</v>
      </c>
      <c r="G48" s="19">
        <v>1289.67</v>
      </c>
      <c r="H48" s="19">
        <v>4321.3599999999997</v>
      </c>
      <c r="I48" s="19">
        <v>3246.95</v>
      </c>
      <c r="J48" s="19">
        <v>2958.58</v>
      </c>
      <c r="K48" s="19">
        <v>3256.85</v>
      </c>
      <c r="L48" s="19">
        <v>3763.68</v>
      </c>
      <c r="M48" s="19">
        <v>2567.89</v>
      </c>
      <c r="N48" s="38">
        <f t="shared" si="0"/>
        <v>37264.97</v>
      </c>
      <c r="O48" s="1"/>
      <c r="P48" s="17"/>
    </row>
    <row r="49" spans="1:16" x14ac:dyDescent="0.25">
      <c r="A49" s="15" t="s">
        <v>116</v>
      </c>
      <c r="B49" s="13"/>
      <c r="C49" s="19">
        <v>323.98</v>
      </c>
      <c r="D49" s="13"/>
      <c r="E49" s="13"/>
      <c r="F49" s="19"/>
      <c r="G49" s="19"/>
      <c r="H49" s="19">
        <v>369.19</v>
      </c>
      <c r="I49" s="19"/>
      <c r="J49" s="19"/>
      <c r="K49" s="20"/>
      <c r="L49" s="19"/>
      <c r="M49" s="38">
        <v>1557.23</v>
      </c>
      <c r="N49" s="38">
        <f t="shared" si="0"/>
        <v>2250.4</v>
      </c>
      <c r="O49" s="1"/>
      <c r="P49" s="1"/>
    </row>
    <row r="50" spans="1:16" x14ac:dyDescent="0.25">
      <c r="A50" s="15" t="s">
        <v>119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>
        <v>259.37</v>
      </c>
      <c r="N50" s="38">
        <f t="shared" si="0"/>
        <v>259.37</v>
      </c>
      <c r="O50" s="1"/>
      <c r="P50" s="1"/>
    </row>
    <row r="51" spans="1:16" x14ac:dyDescent="0.25">
      <c r="A51" s="15" t="s">
        <v>120</v>
      </c>
      <c r="B51" s="13"/>
      <c r="C51" s="13"/>
      <c r="D51" s="13"/>
      <c r="E51" s="13"/>
      <c r="F51" s="19"/>
      <c r="G51" s="19"/>
      <c r="H51" s="19"/>
      <c r="I51" s="19"/>
      <c r="J51" s="13"/>
      <c r="K51" s="19"/>
      <c r="L51" s="13"/>
      <c r="M51" s="19"/>
      <c r="N51" s="38">
        <f t="shared" si="0"/>
        <v>0</v>
      </c>
      <c r="O51" s="1"/>
      <c r="P51" s="1"/>
    </row>
    <row r="52" spans="1:16" x14ac:dyDescent="0.25">
      <c r="A52" s="15" t="s">
        <v>121</v>
      </c>
      <c r="B52" s="13"/>
      <c r="C52" s="19"/>
      <c r="D52" s="19"/>
      <c r="E52" s="19">
        <v>690.05</v>
      </c>
      <c r="F52" s="13"/>
      <c r="G52" s="19"/>
      <c r="H52" s="19"/>
      <c r="I52" s="19">
        <v>36.869999999999997</v>
      </c>
      <c r="J52" s="19"/>
      <c r="K52" s="19"/>
      <c r="L52" s="19"/>
      <c r="M52" s="19"/>
      <c r="N52" s="38">
        <f t="shared" si="0"/>
        <v>726.92</v>
      </c>
      <c r="O52" s="1"/>
      <c r="P52" s="1"/>
    </row>
    <row r="53" spans="1:16" x14ac:dyDescent="0.25">
      <c r="A53" s="15" t="s">
        <v>122</v>
      </c>
      <c r="B53" s="13">
        <v>384.15</v>
      </c>
      <c r="C53" s="19">
        <v>357.54</v>
      </c>
      <c r="D53" s="19">
        <v>278.74</v>
      </c>
      <c r="E53" s="19">
        <v>256.10000000000002</v>
      </c>
      <c r="F53" s="19">
        <v>293.98</v>
      </c>
      <c r="G53" s="19">
        <v>399.63</v>
      </c>
      <c r="H53" s="19">
        <v>445.29</v>
      </c>
      <c r="I53" s="19">
        <v>383.06</v>
      </c>
      <c r="J53" s="19">
        <v>763.98</v>
      </c>
      <c r="K53" s="19">
        <v>899.63</v>
      </c>
      <c r="L53" s="19">
        <v>545.29</v>
      </c>
      <c r="M53" s="19">
        <v>483.07</v>
      </c>
      <c r="N53" s="38">
        <f t="shared" si="0"/>
        <v>5490.46</v>
      </c>
      <c r="O53" s="1"/>
      <c r="P53" s="1"/>
    </row>
    <row r="54" spans="1:16" x14ac:dyDescent="0.25">
      <c r="A54" s="15" t="s">
        <v>128</v>
      </c>
      <c r="B54" s="18">
        <f>SUM(B27:B53)</f>
        <v>31490.36</v>
      </c>
      <c r="C54" s="18">
        <f t="shared" ref="C54:M54" si="1">SUM(C27:C53)</f>
        <v>20316.610000000004</v>
      </c>
      <c r="D54" s="18">
        <f t="shared" si="1"/>
        <v>20412.48</v>
      </c>
      <c r="E54" s="18">
        <f t="shared" si="1"/>
        <v>22124.059999999998</v>
      </c>
      <c r="F54" s="18">
        <f t="shared" si="1"/>
        <v>23097.15</v>
      </c>
      <c r="G54" s="18">
        <f t="shared" si="1"/>
        <v>27222.44</v>
      </c>
      <c r="H54" s="18">
        <f t="shared" si="1"/>
        <v>29557.63</v>
      </c>
      <c r="I54" s="18">
        <f t="shared" si="1"/>
        <v>12953.48</v>
      </c>
      <c r="J54" s="18">
        <f t="shared" si="1"/>
        <v>17444.359999999997</v>
      </c>
      <c r="K54" s="18">
        <f t="shared" si="1"/>
        <v>25123.82</v>
      </c>
      <c r="L54" s="18">
        <f t="shared" si="1"/>
        <v>24654.670000000002</v>
      </c>
      <c r="M54" s="18">
        <f t="shared" si="1"/>
        <v>110115.19</v>
      </c>
      <c r="N54" s="18">
        <f>SUM(N27:N53)</f>
        <v>364512.25000000012</v>
      </c>
      <c r="O54" s="1"/>
      <c r="P54" s="1"/>
    </row>
    <row r="55" spans="1:16" x14ac:dyDescent="0.25">
      <c r="A55" s="15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1"/>
      <c r="P55" s="1"/>
    </row>
    <row r="56" spans="1:16" x14ac:dyDescent="0.25">
      <c r="A56" s="15" t="s">
        <v>129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"/>
      <c r="P56" s="1"/>
    </row>
    <row r="57" spans="1:16" x14ac:dyDescent="0.25">
      <c r="A57" s="15" t="s">
        <v>130</v>
      </c>
      <c r="B57" s="19">
        <v>4.12</v>
      </c>
      <c r="C57" s="13">
        <v>4.2</v>
      </c>
      <c r="D57" s="19">
        <v>4.8899999999999997</v>
      </c>
      <c r="E57" s="19">
        <v>4.18</v>
      </c>
      <c r="F57" s="13">
        <v>1.87</v>
      </c>
      <c r="G57" s="13">
        <v>1.56</v>
      </c>
      <c r="H57" s="13">
        <v>1.41</v>
      </c>
      <c r="I57" s="13">
        <v>4.58</v>
      </c>
      <c r="J57" s="19">
        <v>3.44</v>
      </c>
      <c r="K57" s="13">
        <v>5.41</v>
      </c>
      <c r="L57" s="13">
        <v>8.57</v>
      </c>
      <c r="M57" s="13">
        <v>5.66</v>
      </c>
      <c r="N57" s="19">
        <v>49.89</v>
      </c>
      <c r="O57" s="1"/>
      <c r="P57" s="1"/>
    </row>
    <row r="58" spans="1:16" x14ac:dyDescent="0.25">
      <c r="A58" s="15" t="s">
        <v>131</v>
      </c>
      <c r="B58" s="18">
        <v>4.12</v>
      </c>
      <c r="C58" s="18">
        <v>4.2</v>
      </c>
      <c r="D58" s="18">
        <v>4.8899999999999997</v>
      </c>
      <c r="E58" s="18">
        <v>4.18</v>
      </c>
      <c r="F58" s="18">
        <v>1.87</v>
      </c>
      <c r="G58" s="18">
        <v>1.56</v>
      </c>
      <c r="H58" s="18">
        <v>1.41</v>
      </c>
      <c r="I58" s="18">
        <v>4.58</v>
      </c>
      <c r="J58" s="18">
        <v>3.44</v>
      </c>
      <c r="K58" s="18">
        <v>5.41</v>
      </c>
      <c r="L58" s="18">
        <v>8.57</v>
      </c>
      <c r="M58" s="18">
        <v>5.66</v>
      </c>
      <c r="N58" s="18">
        <v>49.89</v>
      </c>
      <c r="O58" s="1"/>
      <c r="P58" s="1"/>
    </row>
    <row r="59" spans="1:16" x14ac:dyDescent="0.25">
      <c r="A59" s="15" t="s">
        <v>132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"/>
      <c r="P59" s="1"/>
    </row>
    <row r="60" spans="1:16" x14ac:dyDescent="0.25">
      <c r="A60" s="15" t="s">
        <v>133</v>
      </c>
      <c r="B60" s="13"/>
      <c r="C60" s="13"/>
      <c r="D60" s="13"/>
      <c r="E60" s="19"/>
      <c r="F60" s="19"/>
      <c r="G60" s="13">
        <v>150</v>
      </c>
      <c r="H60" s="13"/>
      <c r="I60" s="13">
        <v>53.89</v>
      </c>
      <c r="J60" s="13">
        <v>48.14</v>
      </c>
      <c r="K60" s="13"/>
      <c r="L60" s="19"/>
      <c r="M60" s="13"/>
      <c r="N60" s="19">
        <v>252.03</v>
      </c>
      <c r="O60" s="1"/>
      <c r="P60" s="1"/>
    </row>
    <row r="61" spans="1:16" x14ac:dyDescent="0.25">
      <c r="A61" s="15" t="s">
        <v>134</v>
      </c>
      <c r="B61" s="13"/>
      <c r="C61" s="13"/>
      <c r="D61" s="13"/>
      <c r="E61" s="13">
        <v>-0.02</v>
      </c>
      <c r="F61" s="13"/>
      <c r="G61" s="13"/>
      <c r="H61" s="13"/>
      <c r="I61" s="19"/>
      <c r="J61" s="13"/>
      <c r="K61" s="13"/>
      <c r="L61" s="13"/>
      <c r="M61" s="13"/>
      <c r="N61" s="19">
        <v>-0.02</v>
      </c>
      <c r="O61" s="1"/>
      <c r="P61" s="1"/>
    </row>
    <row r="62" spans="1:16" x14ac:dyDescent="0.25">
      <c r="A62" s="15" t="s">
        <v>135</v>
      </c>
      <c r="B62" s="18">
        <v>0</v>
      </c>
      <c r="C62" s="18">
        <v>0</v>
      </c>
      <c r="D62" s="18">
        <v>0</v>
      </c>
      <c r="E62" s="18">
        <v>-0.02</v>
      </c>
      <c r="F62" s="18">
        <v>0</v>
      </c>
      <c r="G62" s="18">
        <v>150</v>
      </c>
      <c r="H62" s="18">
        <v>0</v>
      </c>
      <c r="I62" s="18">
        <v>53.89</v>
      </c>
      <c r="J62" s="18">
        <v>48.14</v>
      </c>
      <c r="K62" s="18">
        <v>0</v>
      </c>
      <c r="L62" s="18">
        <v>0</v>
      </c>
      <c r="M62" s="18">
        <v>0</v>
      </c>
      <c r="N62" s="18">
        <v>252.01</v>
      </c>
      <c r="O62" s="1"/>
      <c r="P62" s="1"/>
    </row>
    <row r="63" spans="1:16" x14ac:dyDescent="0.25">
      <c r="A63" s="15" t="s">
        <v>136</v>
      </c>
      <c r="B63" s="18">
        <f>B23-B54+B58-B62</f>
        <v>-496.58999999999912</v>
      </c>
      <c r="C63" s="18">
        <f t="shared" ref="C63:N63" si="2">C23-C54+C58-C62</f>
        <v>30704.229999999996</v>
      </c>
      <c r="D63" s="18">
        <f t="shared" si="2"/>
        <v>19903.710000000003</v>
      </c>
      <c r="E63" s="18">
        <f t="shared" si="2"/>
        <v>1549.5600000000006</v>
      </c>
      <c r="F63" s="18">
        <f t="shared" si="2"/>
        <v>-1603.79</v>
      </c>
      <c r="G63" s="18">
        <f t="shared" si="2"/>
        <v>-7577.319999999997</v>
      </c>
      <c r="H63" s="18">
        <f t="shared" si="2"/>
        <v>-232.0800000000016</v>
      </c>
      <c r="I63" s="18">
        <f t="shared" si="2"/>
        <v>22291.920000000002</v>
      </c>
      <c r="J63" s="18">
        <f t="shared" si="2"/>
        <v>16767.46</v>
      </c>
      <c r="K63" s="18">
        <f t="shared" si="2"/>
        <v>-2519.4300000000003</v>
      </c>
      <c r="L63" s="18">
        <f t="shared" si="2"/>
        <v>-8381.3300000000017</v>
      </c>
      <c r="M63" s="18">
        <f t="shared" si="2"/>
        <v>-81846.39</v>
      </c>
      <c r="N63" s="18">
        <f t="shared" si="2"/>
        <v>-11440.06000000012</v>
      </c>
      <c r="O63" s="1"/>
      <c r="P63" s="1"/>
    </row>
    <row r="64" spans="1:16" x14ac:dyDescent="0.25">
      <c r="A64" s="25" t="s">
        <v>137</v>
      </c>
      <c r="B64" s="41">
        <f>B63/B14</f>
        <v>-1.602438233410184E-2</v>
      </c>
      <c r="C64" s="41">
        <f t="shared" ref="C64:N64" si="3">C63/C14</f>
        <v>0.60184735803847522</v>
      </c>
      <c r="D64" s="41">
        <f t="shared" si="3"/>
        <v>0.49375013953903746</v>
      </c>
      <c r="E64" s="41">
        <f t="shared" si="3"/>
        <v>6.5466749924586273E-2</v>
      </c>
      <c r="F64" s="41">
        <f t="shared" si="3"/>
        <v>-7.4624421108075795E-2</v>
      </c>
      <c r="G64" s="41">
        <f t="shared" si="3"/>
        <v>-0.38281744163253079</v>
      </c>
      <c r="H64" s="41">
        <f t="shared" si="3"/>
        <v>-7.9142985949460613E-3</v>
      </c>
      <c r="I64" s="41">
        <f t="shared" si="3"/>
        <v>0.6315937997507276</v>
      </c>
      <c r="J64" s="41">
        <f t="shared" si="3"/>
        <v>0.48946769841186438</v>
      </c>
      <c r="K64" s="41">
        <f t="shared" si="3"/>
        <v>-0.11148423512919611</v>
      </c>
      <c r="L64" s="41">
        <f t="shared" si="3"/>
        <v>-0.51530578053055787</v>
      </c>
      <c r="M64" s="41">
        <f t="shared" si="3"/>
        <v>-2.8958703809980064</v>
      </c>
      <c r="N64" s="41">
        <f t="shared" si="3"/>
        <v>-3.2382937779993452E-2</v>
      </c>
      <c r="O64" s="1"/>
      <c r="P64" s="1"/>
    </row>
    <row r="65" spans="1:1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25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1"/>
      <c r="P67" s="1"/>
    </row>
    <row r="68" spans="1:1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</sheetData>
  <sheetProtection algorithmName="SHA-512" hashValue="h0BQxmi8q12ZyDYMg0KVRJcDYVz+Ro8OcBC3q9JV+1FR76XgLNDEWjDk3yThLOYbW0WHqNTwl/MtWL7g7bOh5g==" saltValue="Pi+aVKGmwAr9qe7lzXHWJQ==" spinCount="100000" sheet="1" objects="1" scenarios="1"/>
  <mergeCells count="3">
    <mergeCell ref="A1:N1"/>
    <mergeCell ref="A2:N2"/>
    <mergeCell ref="A67:N6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AE22A-8E82-48D5-83F5-F79B8CB36ABF}">
  <dimension ref="A1:Y125"/>
  <sheetViews>
    <sheetView tabSelected="1" workbookViewId="0">
      <pane xSplit="1" ySplit="4" topLeftCell="B6" activePane="bottomRight" state="frozen"/>
      <selection pane="topRight"/>
      <selection pane="bottomLeft"/>
      <selection pane="bottomRight" sqref="A1:N1"/>
    </sheetView>
  </sheetViews>
  <sheetFormatPr defaultColWidth="11" defaultRowHeight="15.75" x14ac:dyDescent="0.25"/>
  <cols>
    <col min="1" max="1" width="36.875" customWidth="1"/>
    <col min="2" max="2" width="15" customWidth="1"/>
    <col min="3" max="5" width="12.5" bestFit="1" customWidth="1"/>
    <col min="6" max="6" width="12.625" bestFit="1" customWidth="1"/>
    <col min="7" max="10" width="12.5" bestFit="1" customWidth="1"/>
    <col min="11" max="13" width="12.625" bestFit="1" customWidth="1"/>
    <col min="14" max="14" width="13.625" bestFit="1" customWidth="1"/>
    <col min="15" max="15" width="11" bestFit="1" customWidth="1"/>
    <col min="16" max="16" width="12" bestFit="1" customWidth="1"/>
    <col min="18" max="18" width="17.625" customWidth="1"/>
  </cols>
  <sheetData>
    <row r="1" spans="1:25" ht="30.95" customHeight="1" x14ac:dyDescent="0.4">
      <c r="A1" s="82" t="s">
        <v>312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0.100000000000001" customHeight="1" x14ac:dyDescent="0.3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20"/>
      <c r="B3" s="12" t="s">
        <v>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13"/>
      <c r="B4" s="14" t="s">
        <v>3</v>
      </c>
      <c r="C4" s="42">
        <v>45068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4" t="s">
        <v>14</v>
      </c>
      <c r="O4" s="20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15" t="s">
        <v>15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20"/>
      <c r="P5" s="1"/>
      <c r="Q5" s="1"/>
      <c r="R5" s="1" t="s">
        <v>313</v>
      </c>
      <c r="S5" s="1">
        <v>1.25</v>
      </c>
      <c r="T5" s="1"/>
      <c r="U5" s="1"/>
      <c r="V5" s="1"/>
      <c r="W5" s="1"/>
      <c r="X5" s="1"/>
      <c r="Y5" s="1"/>
    </row>
    <row r="6" spans="1:25" x14ac:dyDescent="0.25">
      <c r="A6" s="15" t="s">
        <v>314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9"/>
      <c r="O6" s="66" t="s">
        <v>17</v>
      </c>
      <c r="P6" s="5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5">
      <c r="A7" s="15" t="s">
        <v>315</v>
      </c>
      <c r="B7" s="43">
        <v>2101.11</v>
      </c>
      <c r="C7" s="44">
        <v>1575.83</v>
      </c>
      <c r="D7" s="44">
        <v>2626.39</v>
      </c>
      <c r="E7" s="44">
        <v>5252.78</v>
      </c>
      <c r="F7" s="44">
        <v>5778.06</v>
      </c>
      <c r="G7" s="44">
        <v>4202.22</v>
      </c>
      <c r="H7" s="44">
        <v>2101.11</v>
      </c>
      <c r="I7" s="44">
        <v>1575.83</v>
      </c>
      <c r="J7" s="44">
        <v>5252.78</v>
      </c>
      <c r="K7" s="44">
        <v>5778.06</v>
      </c>
      <c r="L7" s="44">
        <v>9455.01</v>
      </c>
      <c r="M7" s="44">
        <v>6828.62</v>
      </c>
      <c r="N7" s="46">
        <v>52527.81</v>
      </c>
      <c r="O7" s="67"/>
      <c r="P7" s="1"/>
      <c r="Q7" s="1"/>
      <c r="R7" s="1" t="s">
        <v>316</v>
      </c>
      <c r="S7" s="55">
        <f>N29+N31+N37+N39+N40+N41</f>
        <v>229135.65000000002</v>
      </c>
      <c r="T7" s="11"/>
      <c r="U7" s="1"/>
      <c r="V7" s="1"/>
      <c r="W7" s="1"/>
      <c r="X7" s="1">
        <v>33234.269999999997</v>
      </c>
      <c r="Y7" s="1"/>
    </row>
    <row r="8" spans="1:25" x14ac:dyDescent="0.25">
      <c r="A8" s="15" t="s">
        <v>317</v>
      </c>
      <c r="B8" s="44">
        <v>945.5</v>
      </c>
      <c r="C8" s="44">
        <v>998.03</v>
      </c>
      <c r="D8" s="44">
        <v>630.33000000000004</v>
      </c>
      <c r="E8" s="44">
        <v>420.22</v>
      </c>
      <c r="F8" s="44">
        <v>367.69</v>
      </c>
      <c r="G8" s="44">
        <v>1103.08</v>
      </c>
      <c r="H8" s="44">
        <v>1155.6099999999999</v>
      </c>
      <c r="I8" s="44">
        <v>1575.83</v>
      </c>
      <c r="J8" s="44">
        <v>1313.2</v>
      </c>
      <c r="K8" s="44">
        <v>735.39</v>
      </c>
      <c r="L8" s="44">
        <v>577.80999999999995</v>
      </c>
      <c r="M8" s="44">
        <v>682.86</v>
      </c>
      <c r="N8" s="46">
        <v>10505.56</v>
      </c>
      <c r="O8" s="67"/>
      <c r="P8" s="1"/>
      <c r="Q8" s="1"/>
      <c r="R8" s="1" t="s">
        <v>318</v>
      </c>
      <c r="S8" s="55">
        <f>N32+N43</f>
        <v>19800.510000000002</v>
      </c>
      <c r="T8" s="11"/>
      <c r="U8" s="1"/>
      <c r="V8" s="1"/>
      <c r="W8" s="1"/>
      <c r="X8" s="1">
        <v>11500.263000000001</v>
      </c>
      <c r="Y8" s="1"/>
    </row>
    <row r="9" spans="1:25" x14ac:dyDescent="0.25">
      <c r="A9" s="15" t="s">
        <v>319</v>
      </c>
      <c r="B9" s="44">
        <v>2941.56</v>
      </c>
      <c r="C9" s="44">
        <v>2521.33</v>
      </c>
      <c r="D9" s="44">
        <v>2521.33</v>
      </c>
      <c r="E9" s="44">
        <v>3361.78</v>
      </c>
      <c r="F9" s="44">
        <v>4202.22</v>
      </c>
      <c r="G9" s="44">
        <v>4202.22</v>
      </c>
      <c r="H9" s="44">
        <v>2521.33</v>
      </c>
      <c r="I9" s="44">
        <v>2101.11</v>
      </c>
      <c r="J9" s="44">
        <v>3361.78</v>
      </c>
      <c r="K9" s="44">
        <v>3782</v>
      </c>
      <c r="L9" s="44">
        <v>6303.34</v>
      </c>
      <c r="M9" s="44">
        <v>4202.22</v>
      </c>
      <c r="N9" s="46">
        <v>42022.25</v>
      </c>
      <c r="O9" s="67"/>
      <c r="P9" s="1"/>
      <c r="Q9" s="1"/>
      <c r="R9" s="1" t="s">
        <v>320</v>
      </c>
      <c r="S9" s="69">
        <f>N10/(N10+(N14*1.3))</f>
        <v>0.26200873362445415</v>
      </c>
      <c r="T9" s="71">
        <f>S7*S9</f>
        <v>60035.541484716166</v>
      </c>
      <c r="U9" s="1"/>
      <c r="V9" s="1"/>
      <c r="W9" s="1"/>
      <c r="X9" s="1">
        <v>35599.544000000002</v>
      </c>
      <c r="Y9" s="1"/>
    </row>
    <row r="10" spans="1:25" x14ac:dyDescent="0.25">
      <c r="A10" s="25" t="s">
        <v>321</v>
      </c>
      <c r="B10" s="47">
        <v>5988.17</v>
      </c>
      <c r="C10" s="47">
        <v>5095.2</v>
      </c>
      <c r="D10" s="47">
        <v>5778.06</v>
      </c>
      <c r="E10" s="47">
        <v>9034.7800000000007</v>
      </c>
      <c r="F10" s="47">
        <v>10347.98</v>
      </c>
      <c r="G10" s="47">
        <v>9507.5300000000007</v>
      </c>
      <c r="H10" s="47">
        <v>5778.06</v>
      </c>
      <c r="I10" s="47">
        <v>5252.78</v>
      </c>
      <c r="J10" s="47">
        <v>9927.76</v>
      </c>
      <c r="K10" s="47">
        <v>10295.450000000001</v>
      </c>
      <c r="L10" s="47">
        <v>16336.15</v>
      </c>
      <c r="M10" s="47">
        <v>11713.7</v>
      </c>
      <c r="N10" s="47">
        <v>105055.62</v>
      </c>
      <c r="O10" s="68">
        <f>(N10-T9)/N10</f>
        <v>0.42853565107020292</v>
      </c>
      <c r="P10" s="70">
        <f>N10/S5</f>
        <v>84044.495999999999</v>
      </c>
      <c r="Q10" s="1"/>
      <c r="R10" s="1" t="s">
        <v>322</v>
      </c>
      <c r="S10" s="69">
        <f>(N14*1.3)/((N14*1.3)+N10)</f>
        <v>0.73799126637554591</v>
      </c>
      <c r="T10" s="70">
        <f>+S7*S10</f>
        <v>169100.10851528388</v>
      </c>
      <c r="U10" s="1"/>
      <c r="V10" s="1"/>
      <c r="W10" s="1"/>
      <c r="X10" s="1"/>
      <c r="Y10" s="1"/>
    </row>
    <row r="11" spans="1:25" x14ac:dyDescent="0.25">
      <c r="A11" s="15" t="s">
        <v>323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6">
        <v>0</v>
      </c>
      <c r="O11" s="66" t="s">
        <v>324</v>
      </c>
      <c r="P11" s="51"/>
      <c r="Q11" s="51"/>
      <c r="R11" s="1"/>
      <c r="S11" s="1"/>
      <c r="T11" s="1"/>
      <c r="U11" s="1"/>
      <c r="V11" s="1"/>
      <c r="W11" s="1"/>
      <c r="X11" s="1"/>
      <c r="Y11" s="1"/>
    </row>
    <row r="12" spans="1:25" x14ac:dyDescent="0.25">
      <c r="A12" s="15" t="s">
        <v>325</v>
      </c>
      <c r="B12" s="44">
        <v>15478.19</v>
      </c>
      <c r="C12" s="44">
        <v>16445.580000000002</v>
      </c>
      <c r="D12" s="44">
        <v>16445.580000000002</v>
      </c>
      <c r="E12" s="44">
        <v>13543.42</v>
      </c>
      <c r="F12" s="44">
        <v>13543.42</v>
      </c>
      <c r="G12" s="44">
        <v>13543.42</v>
      </c>
      <c r="H12" s="44">
        <v>17412.97</v>
      </c>
      <c r="I12" s="44">
        <v>17412.97</v>
      </c>
      <c r="J12" s="44">
        <v>17412.97</v>
      </c>
      <c r="K12" s="44">
        <v>17412.97</v>
      </c>
      <c r="L12" s="44">
        <v>17412.97</v>
      </c>
      <c r="M12" s="44">
        <v>17412.97</v>
      </c>
      <c r="N12" s="46">
        <v>193477.43</v>
      </c>
      <c r="O12" s="67"/>
      <c r="P12" s="1"/>
      <c r="Q12" s="1"/>
      <c r="R12" s="10"/>
      <c r="S12" s="10"/>
      <c r="T12" s="10"/>
      <c r="U12" s="10"/>
      <c r="V12" s="10"/>
      <c r="W12" s="3">
        <v>123.55</v>
      </c>
      <c r="X12" s="10">
        <v>125485.44</v>
      </c>
      <c r="Y12" s="1"/>
    </row>
    <row r="13" spans="1:25" x14ac:dyDescent="0.25">
      <c r="A13" s="15" t="s">
        <v>326</v>
      </c>
      <c r="B13" s="44">
        <v>682.86</v>
      </c>
      <c r="C13" s="44">
        <v>5121.46</v>
      </c>
      <c r="D13" s="44">
        <v>682.86</v>
      </c>
      <c r="E13" s="44">
        <v>682.86</v>
      </c>
      <c r="F13" s="44">
        <v>5121.46</v>
      </c>
      <c r="G13" s="44">
        <v>2048.58</v>
      </c>
      <c r="H13" s="44">
        <v>1365.72</v>
      </c>
      <c r="I13" s="44">
        <v>7511.48</v>
      </c>
      <c r="J13" s="44">
        <v>4097.17</v>
      </c>
      <c r="K13" s="44">
        <v>5121.46</v>
      </c>
      <c r="L13" s="44">
        <v>682.86</v>
      </c>
      <c r="M13" s="44">
        <v>1024.29</v>
      </c>
      <c r="N13" s="46">
        <v>34143.08</v>
      </c>
      <c r="O13" s="67"/>
      <c r="P13" s="1"/>
      <c r="Q13" s="1"/>
      <c r="R13" s="10"/>
      <c r="S13" s="3"/>
      <c r="T13" s="10"/>
      <c r="U13" s="3"/>
      <c r="V13" s="3"/>
      <c r="W13" s="3"/>
      <c r="X13" s="10">
        <v>14892.39</v>
      </c>
      <c r="Y13" s="1"/>
    </row>
    <row r="14" spans="1:25" x14ac:dyDescent="0.25">
      <c r="A14" s="25" t="s">
        <v>327</v>
      </c>
      <c r="B14" s="47">
        <v>16161.06</v>
      </c>
      <c r="C14" s="47">
        <v>21567.040000000001</v>
      </c>
      <c r="D14" s="47">
        <v>17128.439999999999</v>
      </c>
      <c r="E14" s="47">
        <v>14226.28</v>
      </c>
      <c r="F14" s="47">
        <v>18664.88</v>
      </c>
      <c r="G14" s="47">
        <v>15592</v>
      </c>
      <c r="H14" s="47">
        <v>18778.689999999999</v>
      </c>
      <c r="I14" s="47">
        <v>24924.45</v>
      </c>
      <c r="J14" s="47">
        <v>21510.14</v>
      </c>
      <c r="K14" s="47">
        <v>22534.43</v>
      </c>
      <c r="L14" s="47">
        <v>18095.830000000002</v>
      </c>
      <c r="M14" s="47">
        <v>18437.259999999998</v>
      </c>
      <c r="N14" s="47">
        <v>227620.51</v>
      </c>
      <c r="O14" s="68">
        <f>(N14-T10)/N14</f>
        <v>0.25709634639126383</v>
      </c>
      <c r="P14" s="70">
        <f>N14/(S5/1.3)</f>
        <v>236725.33040000004</v>
      </c>
      <c r="Q14" s="1"/>
      <c r="R14" s="10"/>
      <c r="S14" s="10"/>
      <c r="T14" s="10"/>
      <c r="U14" s="10"/>
      <c r="V14" s="10"/>
      <c r="W14" s="3">
        <v>123.55</v>
      </c>
      <c r="X14" s="3"/>
      <c r="Y14" s="1"/>
    </row>
    <row r="15" spans="1:25" x14ac:dyDescent="0.25">
      <c r="A15" s="15" t="s">
        <v>328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>
        <v>0</v>
      </c>
      <c r="O15" s="63"/>
      <c r="P15" s="1"/>
      <c r="Q15" s="1"/>
      <c r="R15" s="3"/>
      <c r="S15" s="3"/>
      <c r="T15" s="3"/>
      <c r="U15" s="3"/>
      <c r="V15" s="3"/>
      <c r="W15" s="3"/>
      <c r="X15" s="3"/>
      <c r="Y15" s="1"/>
    </row>
    <row r="16" spans="1:25" x14ac:dyDescent="0.25">
      <c r="A16" s="15" t="s">
        <v>329</v>
      </c>
      <c r="B16" s="44">
        <v>188.56</v>
      </c>
      <c r="C16" s="44">
        <v>314.26</v>
      </c>
      <c r="D16" s="44">
        <v>628.53</v>
      </c>
      <c r="E16" s="44">
        <v>691.38</v>
      </c>
      <c r="F16" s="44">
        <v>502.82</v>
      </c>
      <c r="G16" s="44">
        <v>251.41</v>
      </c>
      <c r="H16" s="44">
        <v>188.56</v>
      </c>
      <c r="I16" s="44">
        <v>628.53</v>
      </c>
      <c r="J16" s="44">
        <v>691.38</v>
      </c>
      <c r="K16" s="44">
        <v>1131.3499999999999</v>
      </c>
      <c r="L16" s="44">
        <v>817.08</v>
      </c>
      <c r="M16" s="44">
        <v>251.41</v>
      </c>
      <c r="N16" s="46">
        <v>6285.25</v>
      </c>
      <c r="O16" s="67"/>
      <c r="P16" s="1"/>
      <c r="Q16" s="1"/>
      <c r="R16" s="3"/>
      <c r="S16" s="10"/>
      <c r="T16" s="10"/>
      <c r="U16" s="3"/>
      <c r="V16" s="3"/>
      <c r="W16" s="3"/>
      <c r="X16" s="10">
        <v>2857.52</v>
      </c>
      <c r="Y16" s="1"/>
    </row>
    <row r="17" spans="1:25" x14ac:dyDescent="0.25">
      <c r="A17" s="15" t="s">
        <v>330</v>
      </c>
      <c r="B17" s="44">
        <v>448.96</v>
      </c>
      <c r="C17" s="44">
        <v>336.72</v>
      </c>
      <c r="D17" s="44">
        <v>561.20000000000005</v>
      </c>
      <c r="E17" s="44">
        <v>1122.4000000000001</v>
      </c>
      <c r="F17" s="44">
        <v>1234.6400000000001</v>
      </c>
      <c r="G17" s="44">
        <v>897.92</v>
      </c>
      <c r="H17" s="44">
        <v>448.96</v>
      </c>
      <c r="I17" s="44">
        <v>336.72</v>
      </c>
      <c r="J17" s="44">
        <v>1122.4000000000001</v>
      </c>
      <c r="K17" s="44">
        <v>1234.6400000000001</v>
      </c>
      <c r="L17" s="44">
        <v>2020.32</v>
      </c>
      <c r="M17" s="44">
        <v>1459.12</v>
      </c>
      <c r="N17" s="46">
        <v>11224.02</v>
      </c>
      <c r="O17" s="67"/>
      <c r="P17" s="1"/>
      <c r="Q17" s="1"/>
      <c r="R17" s="3"/>
      <c r="S17" s="10"/>
      <c r="T17" s="10"/>
      <c r="U17" s="3"/>
      <c r="V17" s="3"/>
      <c r="W17" s="3"/>
      <c r="X17" s="10">
        <v>4663.8999999999996</v>
      </c>
      <c r="Y17" s="1"/>
    </row>
    <row r="18" spans="1:25" x14ac:dyDescent="0.25">
      <c r="A18" s="25" t="s">
        <v>331</v>
      </c>
      <c r="B18" s="47">
        <v>637.52</v>
      </c>
      <c r="C18" s="47">
        <v>650.98</v>
      </c>
      <c r="D18" s="47">
        <v>1189.73</v>
      </c>
      <c r="E18" s="47">
        <v>1813.78</v>
      </c>
      <c r="F18" s="47">
        <v>1737.46</v>
      </c>
      <c r="G18" s="47">
        <v>1149.33</v>
      </c>
      <c r="H18" s="47">
        <v>637.52</v>
      </c>
      <c r="I18" s="47">
        <v>965.25</v>
      </c>
      <c r="J18" s="47">
        <v>1813.78</v>
      </c>
      <c r="K18" s="47">
        <v>2365.9899999999998</v>
      </c>
      <c r="L18" s="47">
        <v>2837.41</v>
      </c>
      <c r="M18" s="47">
        <v>1710.53</v>
      </c>
      <c r="N18" s="47">
        <v>17509.27</v>
      </c>
      <c r="O18" s="68">
        <f>(N18-S8)/N18</f>
        <v>-0.13085868228658315</v>
      </c>
      <c r="P18" s="1"/>
      <c r="Q18" s="1"/>
      <c r="R18" s="3"/>
      <c r="S18" s="10"/>
      <c r="T18" s="10"/>
      <c r="U18" s="3"/>
      <c r="V18" s="3"/>
      <c r="W18" s="3"/>
      <c r="X18" s="3"/>
      <c r="Y18" s="1"/>
    </row>
    <row r="19" spans="1:25" x14ac:dyDescent="0.25">
      <c r="A19" s="15" t="s">
        <v>37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6">
        <v>0</v>
      </c>
      <c r="O19" s="52"/>
      <c r="P19" s="1"/>
      <c r="Q19" s="1"/>
      <c r="R19" s="10"/>
      <c r="S19" s="10"/>
      <c r="T19" s="10"/>
      <c r="U19" s="10"/>
      <c r="V19" s="10"/>
      <c r="W19" s="3">
        <v>123.55</v>
      </c>
      <c r="X19" s="10">
        <v>228233.33</v>
      </c>
      <c r="Y19" s="1"/>
    </row>
    <row r="20" spans="1:25" x14ac:dyDescent="0.25">
      <c r="A20" s="15"/>
      <c r="B20" s="44"/>
      <c r="C20" s="44"/>
      <c r="D20" s="44"/>
      <c r="E20" s="44"/>
      <c r="F20" s="43"/>
      <c r="G20" s="43"/>
      <c r="H20" s="44"/>
      <c r="I20" s="43"/>
      <c r="J20" s="43"/>
      <c r="K20" s="43"/>
      <c r="L20" s="43"/>
      <c r="M20" s="43"/>
      <c r="N20" s="46">
        <v>1082.1099999999999</v>
      </c>
      <c r="O20" s="20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25">
      <c r="A21" s="15" t="s">
        <v>39</v>
      </c>
      <c r="B21" s="44"/>
      <c r="C21" s="44"/>
      <c r="D21" s="44"/>
      <c r="E21" s="44"/>
      <c r="F21" s="43">
        <v>200.68</v>
      </c>
      <c r="G21" s="43">
        <v>401.36</v>
      </c>
      <c r="H21" s="43">
        <v>200.68</v>
      </c>
      <c r="I21" s="43">
        <v>332</v>
      </c>
      <c r="J21" s="43">
        <v>200.68</v>
      </c>
      <c r="K21" s="43">
        <v>420</v>
      </c>
      <c r="L21" s="43">
        <v>200.68</v>
      </c>
      <c r="M21" s="43">
        <f>200.68+932</f>
        <v>1132.68</v>
      </c>
      <c r="N21" s="46">
        <f>2006.8+N20</f>
        <v>3088.91</v>
      </c>
      <c r="O21" s="20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5">
      <c r="A22" s="25" t="s">
        <v>40</v>
      </c>
      <c r="B22" s="47">
        <f>B10+B14+B18+B21</f>
        <v>22786.75</v>
      </c>
      <c r="C22" s="47">
        <f t="shared" ref="C22:M22" si="0">C10+C14+C18+C21</f>
        <v>27313.22</v>
      </c>
      <c r="D22" s="47">
        <f t="shared" si="0"/>
        <v>24096.23</v>
      </c>
      <c r="E22" s="47">
        <f t="shared" si="0"/>
        <v>25074.84</v>
      </c>
      <c r="F22" s="47">
        <f t="shared" si="0"/>
        <v>30951</v>
      </c>
      <c r="G22" s="47">
        <f t="shared" si="0"/>
        <v>26650.22</v>
      </c>
      <c r="H22" s="47">
        <f t="shared" si="0"/>
        <v>25394.95</v>
      </c>
      <c r="I22" s="47">
        <f t="shared" si="0"/>
        <v>31474.48</v>
      </c>
      <c r="J22" s="47">
        <f t="shared" si="0"/>
        <v>33452.36</v>
      </c>
      <c r="K22" s="47">
        <f t="shared" si="0"/>
        <v>35615.870000000003</v>
      </c>
      <c r="L22" s="47">
        <f t="shared" si="0"/>
        <v>37470.07</v>
      </c>
      <c r="M22" s="47">
        <f t="shared" si="0"/>
        <v>32994.17</v>
      </c>
      <c r="N22" s="47">
        <f t="shared" ref="N22" si="1">N10+N14+N18+N21</f>
        <v>353274.31</v>
      </c>
      <c r="O22" s="20"/>
      <c r="P22" s="1"/>
      <c r="Q22" s="55"/>
      <c r="R22" s="1"/>
      <c r="S22" s="1"/>
      <c r="T22" s="1"/>
      <c r="U22" s="1"/>
      <c r="V22" s="1"/>
      <c r="W22" s="1"/>
      <c r="X22" s="1"/>
      <c r="Y22" s="1"/>
    </row>
    <row r="23" spans="1:25" x14ac:dyDescent="0.25">
      <c r="A23" s="15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20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5">
      <c r="A24" s="15" t="s">
        <v>41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6">
        <v>0</v>
      </c>
      <c r="O24" s="20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5">
      <c r="A25" s="15" t="s">
        <v>304</v>
      </c>
      <c r="B25" s="43"/>
      <c r="C25" s="43"/>
      <c r="D25" s="43"/>
      <c r="E25" s="43"/>
      <c r="F25" s="44"/>
      <c r="G25" s="44"/>
      <c r="H25" s="44"/>
      <c r="I25" s="44"/>
      <c r="J25" s="44"/>
      <c r="K25" s="44"/>
      <c r="L25" s="44"/>
      <c r="M25" s="44"/>
      <c r="N25" s="46">
        <v>0</v>
      </c>
      <c r="O25" s="20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5">
      <c r="A26" s="15" t="s">
        <v>332</v>
      </c>
      <c r="B26" s="44">
        <v>890.54</v>
      </c>
      <c r="C26" s="44">
        <v>798.65</v>
      </c>
      <c r="D26" s="44">
        <v>1025.44</v>
      </c>
      <c r="E26" s="44">
        <v>2067.4499999999998</v>
      </c>
      <c r="F26" s="44">
        <v>2345.67</v>
      </c>
      <c r="G26" s="44">
        <v>2256.87</v>
      </c>
      <c r="H26" s="44">
        <v>2178.67</v>
      </c>
      <c r="I26" s="44">
        <v>2737.12</v>
      </c>
      <c r="J26" s="44">
        <v>2643.89</v>
      </c>
      <c r="K26" s="44">
        <v>2436.71</v>
      </c>
      <c r="L26" s="44">
        <v>1876</v>
      </c>
      <c r="M26" s="44">
        <v>2156</v>
      </c>
      <c r="N26" s="46">
        <f>SUM(B26:M26)</f>
        <v>23413.01</v>
      </c>
      <c r="O26" s="20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5">
      <c r="A27" s="15" t="s">
        <v>333</v>
      </c>
      <c r="B27" s="43">
        <v>667.88</v>
      </c>
      <c r="C27" s="43">
        <v>598.66999999999996</v>
      </c>
      <c r="D27" s="43">
        <v>701.22</v>
      </c>
      <c r="E27" s="43">
        <v>1275.8800000000001</v>
      </c>
      <c r="F27" s="44">
        <v>1284.33</v>
      </c>
      <c r="G27" s="44">
        <v>1332.45</v>
      </c>
      <c r="H27" s="44">
        <v>1356.78</v>
      </c>
      <c r="I27" s="44">
        <v>1567.89</v>
      </c>
      <c r="J27" s="44">
        <v>1409.45</v>
      </c>
      <c r="K27" s="44">
        <v>1406.45</v>
      </c>
      <c r="L27" s="44">
        <v>1636.74</v>
      </c>
      <c r="M27" s="44">
        <v>1663.54</v>
      </c>
      <c r="N27" s="46">
        <f>SUM(B27:M27)</f>
        <v>14901.279999999999</v>
      </c>
      <c r="O27" s="20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15" t="s">
        <v>334</v>
      </c>
      <c r="B28" s="43">
        <v>200.59</v>
      </c>
      <c r="C28" s="43">
        <v>195.95</v>
      </c>
      <c r="D28" s="43">
        <v>262.23</v>
      </c>
      <c r="E28" s="43">
        <v>265.64999999999998</v>
      </c>
      <c r="F28" s="44">
        <v>353.1</v>
      </c>
      <c r="G28" s="44">
        <v>290.10000000000002</v>
      </c>
      <c r="H28" s="44">
        <v>252.45</v>
      </c>
      <c r="I28" s="44">
        <v>323.87</v>
      </c>
      <c r="J28" s="44">
        <v>292.55</v>
      </c>
      <c r="K28" s="44">
        <v>413.82</v>
      </c>
      <c r="L28" s="44">
        <v>443.81</v>
      </c>
      <c r="M28" s="44">
        <v>386.79</v>
      </c>
      <c r="N28" s="46">
        <f>SUM(B28:M28)</f>
        <v>3680.9100000000003</v>
      </c>
      <c r="O28" s="20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5">
      <c r="A29" s="25" t="s">
        <v>335</v>
      </c>
      <c r="B29" s="47">
        <f>SUM(B26:B28)</f>
        <v>1759.01</v>
      </c>
      <c r="C29" s="47">
        <f t="shared" ref="C29:M29" si="2">SUM(C26:C28)</f>
        <v>1593.27</v>
      </c>
      <c r="D29" s="47">
        <f t="shared" si="2"/>
        <v>1988.89</v>
      </c>
      <c r="E29" s="47">
        <f t="shared" si="2"/>
        <v>3608.98</v>
      </c>
      <c r="F29" s="47">
        <f t="shared" si="2"/>
        <v>3983.1</v>
      </c>
      <c r="G29" s="47">
        <f t="shared" si="2"/>
        <v>3879.4199999999996</v>
      </c>
      <c r="H29" s="47">
        <f t="shared" si="2"/>
        <v>3787.8999999999996</v>
      </c>
      <c r="I29" s="47">
        <f t="shared" si="2"/>
        <v>4628.88</v>
      </c>
      <c r="J29" s="47">
        <f t="shared" si="2"/>
        <v>4345.8900000000003</v>
      </c>
      <c r="K29" s="47">
        <f t="shared" si="2"/>
        <v>4256.9799999999996</v>
      </c>
      <c r="L29" s="47">
        <f t="shared" si="2"/>
        <v>3956.5499999999997</v>
      </c>
      <c r="M29" s="47">
        <f t="shared" si="2"/>
        <v>4206.33</v>
      </c>
      <c r="N29" s="47">
        <f>SUM(N25:N28)</f>
        <v>41995.199999999997</v>
      </c>
      <c r="O29" s="20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5">
      <c r="A30" s="15" t="s">
        <v>336</v>
      </c>
      <c r="B30" s="44"/>
      <c r="C30" s="44"/>
      <c r="D30" s="43"/>
      <c r="E30" s="43"/>
      <c r="F30" s="43"/>
      <c r="G30" s="43"/>
      <c r="H30" s="44"/>
      <c r="I30" s="43"/>
      <c r="J30" s="43"/>
      <c r="K30" s="43"/>
      <c r="L30" s="43"/>
      <c r="M30" s="44"/>
      <c r="N30" s="46">
        <v>0</v>
      </c>
      <c r="O30" s="63"/>
      <c r="P30" s="65"/>
      <c r="Q30" s="1"/>
      <c r="R30" s="1"/>
      <c r="S30" s="1"/>
      <c r="T30" s="1"/>
      <c r="U30" s="1"/>
      <c r="V30" s="1"/>
      <c r="W30" s="1"/>
      <c r="X30" s="1"/>
      <c r="Y30" s="1"/>
    </row>
    <row r="31" spans="1:25" ht="17.25" customHeight="1" x14ac:dyDescent="0.25">
      <c r="A31" s="15" t="s">
        <v>337</v>
      </c>
      <c r="B31" s="43">
        <v>1886.77</v>
      </c>
      <c r="C31" s="43">
        <v>2064.12</v>
      </c>
      <c r="D31" s="43">
        <v>2241.48</v>
      </c>
      <c r="E31" s="43">
        <v>2457.5100000000002</v>
      </c>
      <c r="F31" s="43">
        <v>2696.19</v>
      </c>
      <c r="G31" s="43">
        <v>2818.83</v>
      </c>
      <c r="H31" s="43">
        <v>1886.77</v>
      </c>
      <c r="I31" s="43">
        <v>2564.12</v>
      </c>
      <c r="J31" s="43">
        <v>3357.51</v>
      </c>
      <c r="K31" s="43">
        <v>3905.61</v>
      </c>
      <c r="L31" s="43">
        <v>3805.61</v>
      </c>
      <c r="M31" s="43">
        <v>3350.97</v>
      </c>
      <c r="N31" s="46">
        <f>SUM(B31:M31)</f>
        <v>33035.490000000005</v>
      </c>
      <c r="O31" s="64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5">
      <c r="A32" s="35" t="s">
        <v>338</v>
      </c>
      <c r="B32" s="44">
        <v>488.04</v>
      </c>
      <c r="C32" s="44">
        <v>536.04</v>
      </c>
      <c r="D32" s="43">
        <v>324.02999999999997</v>
      </c>
      <c r="E32" s="43">
        <v>264.02</v>
      </c>
      <c r="F32" s="43">
        <v>216.02</v>
      </c>
      <c r="G32" s="43">
        <v>544.04999999999995</v>
      </c>
      <c r="H32" s="44">
        <v>592.04999999999995</v>
      </c>
      <c r="I32" s="43">
        <v>600.05999999999995</v>
      </c>
      <c r="J32" s="43">
        <v>560.07000000000005</v>
      </c>
      <c r="K32" s="43">
        <v>428.03</v>
      </c>
      <c r="L32" s="43">
        <v>372.02</v>
      </c>
      <c r="M32" s="44">
        <v>376.08</v>
      </c>
      <c r="N32" s="46">
        <f>SUM(B32:M32)</f>
        <v>5300.51</v>
      </c>
      <c r="O32" s="64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5">
      <c r="A33" s="59" t="s">
        <v>339</v>
      </c>
      <c r="B33" s="61">
        <f>B31+B32</f>
        <v>2374.81</v>
      </c>
      <c r="C33" s="61">
        <f t="shared" ref="C33:J33" si="3">C31+C32</f>
        <v>2600.16</v>
      </c>
      <c r="D33" s="61">
        <f t="shared" si="3"/>
        <v>2565.5100000000002</v>
      </c>
      <c r="E33" s="61">
        <f t="shared" si="3"/>
        <v>2721.53</v>
      </c>
      <c r="F33" s="61">
        <f t="shared" si="3"/>
        <v>2912.21</v>
      </c>
      <c r="G33" s="61">
        <f t="shared" si="3"/>
        <v>3362.88</v>
      </c>
      <c r="H33" s="61">
        <f t="shared" si="3"/>
        <v>2478.8199999999997</v>
      </c>
      <c r="I33" s="61">
        <f t="shared" si="3"/>
        <v>3164.18</v>
      </c>
      <c r="J33" s="61">
        <f t="shared" si="3"/>
        <v>3917.5800000000004</v>
      </c>
      <c r="K33" s="61">
        <f>K31+K32</f>
        <v>4333.6400000000003</v>
      </c>
      <c r="L33" s="61">
        <f t="shared" ref="L33" si="4">L31+L32</f>
        <v>4177.63</v>
      </c>
      <c r="M33" s="61">
        <f t="shared" ref="M33" si="5">M31+M32</f>
        <v>3727.0499999999997</v>
      </c>
      <c r="N33" s="62">
        <f>SUM(N31:N32)</f>
        <v>38336.000000000007</v>
      </c>
      <c r="O33" s="64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8" customHeight="1" x14ac:dyDescent="0.25">
      <c r="A34" s="15" t="s">
        <v>340</v>
      </c>
      <c r="B34" s="44"/>
      <c r="C34" s="44"/>
      <c r="D34" s="43"/>
      <c r="E34" s="43"/>
      <c r="F34" s="43"/>
      <c r="G34" s="43"/>
      <c r="H34" s="44"/>
      <c r="I34" s="43"/>
      <c r="J34" s="43"/>
      <c r="K34" s="43"/>
      <c r="L34" s="43"/>
      <c r="M34" s="44"/>
      <c r="N34" s="46"/>
      <c r="O34" s="64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5">
      <c r="A35" s="15" t="s">
        <v>341</v>
      </c>
      <c r="B35" s="44">
        <v>376.78</v>
      </c>
      <c r="C35" s="44">
        <v>398.65</v>
      </c>
      <c r="D35" s="43">
        <v>404</v>
      </c>
      <c r="E35" s="43">
        <v>412</v>
      </c>
      <c r="F35" s="43">
        <v>445</v>
      </c>
      <c r="G35" s="43">
        <v>478</v>
      </c>
      <c r="H35" s="44">
        <v>456</v>
      </c>
      <c r="I35" s="43">
        <v>578.65</v>
      </c>
      <c r="J35" s="43">
        <v>607</v>
      </c>
      <c r="K35" s="43">
        <v>609</v>
      </c>
      <c r="L35" s="43">
        <v>657</v>
      </c>
      <c r="M35" s="44">
        <v>580</v>
      </c>
      <c r="N35" s="46">
        <f>SUM(B35:M35)</f>
        <v>6002.08</v>
      </c>
      <c r="O35" s="64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 s="15" t="s">
        <v>342</v>
      </c>
      <c r="B36" s="44">
        <v>2356</v>
      </c>
      <c r="C36" s="44">
        <v>2578</v>
      </c>
      <c r="D36" s="43">
        <v>2480</v>
      </c>
      <c r="E36" s="43">
        <v>2674</v>
      </c>
      <c r="F36" s="43">
        <v>2389</v>
      </c>
      <c r="G36" s="43">
        <v>2674</v>
      </c>
      <c r="H36" s="44">
        <v>2787</v>
      </c>
      <c r="I36" s="43">
        <v>2911</v>
      </c>
      <c r="J36" s="43">
        <v>2885</v>
      </c>
      <c r="K36" s="43">
        <v>2863</v>
      </c>
      <c r="L36" s="43">
        <v>2367</v>
      </c>
      <c r="M36" s="44">
        <v>2237</v>
      </c>
      <c r="N36" s="46">
        <f>SUM(B36:M36)</f>
        <v>31201</v>
      </c>
      <c r="O36" s="64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5">
      <c r="A37" s="25" t="s">
        <v>343</v>
      </c>
      <c r="B37" s="61">
        <f>SUM(B35:B36)</f>
        <v>2732.7799999999997</v>
      </c>
      <c r="C37" s="61">
        <f t="shared" ref="C37:F37" si="6">SUM(C35:C36)</f>
        <v>2976.65</v>
      </c>
      <c r="D37" s="61">
        <f t="shared" si="6"/>
        <v>2884</v>
      </c>
      <c r="E37" s="61">
        <f t="shared" si="6"/>
        <v>3086</v>
      </c>
      <c r="F37" s="61">
        <f t="shared" si="6"/>
        <v>2834</v>
      </c>
      <c r="G37" s="61">
        <f t="shared" ref="G37" si="7">SUM(G35:G36)</f>
        <v>3152</v>
      </c>
      <c r="H37" s="61">
        <f t="shared" ref="H37" si="8">SUM(H35:H36)</f>
        <v>3243</v>
      </c>
      <c r="I37" s="61">
        <f t="shared" ref="I37" si="9">SUM(I35:I36)</f>
        <v>3489.65</v>
      </c>
      <c r="J37" s="61">
        <f t="shared" ref="J37" si="10">SUM(J35:J36)</f>
        <v>3492</v>
      </c>
      <c r="K37" s="61">
        <f t="shared" ref="K37" si="11">SUM(K35:K36)</f>
        <v>3472</v>
      </c>
      <c r="L37" s="61">
        <f t="shared" ref="L37" si="12">SUM(L35:L36)</f>
        <v>3024</v>
      </c>
      <c r="M37" s="61">
        <f t="shared" ref="M37" si="13">SUM(M35:M36)</f>
        <v>2817</v>
      </c>
      <c r="N37" s="61">
        <f t="shared" ref="N37" si="14">SUM(N35:N36)</f>
        <v>37203.08</v>
      </c>
      <c r="O37" s="64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5">
      <c r="A38" s="15" t="s">
        <v>344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20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5">
      <c r="A39" s="15" t="s">
        <v>345</v>
      </c>
      <c r="B39" s="44">
        <v>8245</v>
      </c>
      <c r="C39" s="44">
        <v>8301</v>
      </c>
      <c r="D39" s="44">
        <v>8456</v>
      </c>
      <c r="E39" s="44">
        <v>8540</v>
      </c>
      <c r="F39" s="44">
        <v>9156</v>
      </c>
      <c r="G39" s="44">
        <v>9245</v>
      </c>
      <c r="H39" s="44">
        <v>9867</v>
      </c>
      <c r="I39" s="43">
        <v>10164</v>
      </c>
      <c r="J39" s="44">
        <v>9423</v>
      </c>
      <c r="K39" s="43">
        <v>9785</v>
      </c>
      <c r="L39" s="43">
        <v>9657</v>
      </c>
      <c r="M39" s="43">
        <v>9785</v>
      </c>
      <c r="N39" s="46">
        <f>SUM(B39:M39)</f>
        <v>110624</v>
      </c>
      <c r="O39" s="20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5">
      <c r="A40" s="15" t="s">
        <v>346</v>
      </c>
      <c r="B40" s="44"/>
      <c r="C40" s="44"/>
      <c r="D40" s="44"/>
      <c r="E40" s="44"/>
      <c r="F40" s="44"/>
      <c r="G40" s="44"/>
      <c r="H40" s="44"/>
      <c r="I40" s="43">
        <v>1016.54</v>
      </c>
      <c r="J40" s="44">
        <v>839.75</v>
      </c>
      <c r="K40" s="43">
        <v>1237.53</v>
      </c>
      <c r="L40" s="43">
        <v>751.35</v>
      </c>
      <c r="M40" s="43">
        <v>574.58000000000004</v>
      </c>
      <c r="N40" s="46">
        <f t="shared" ref="N40:N41" si="15">SUM(B40:M40)</f>
        <v>4419.75</v>
      </c>
      <c r="O40" s="20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5">
      <c r="A41" s="15" t="s">
        <v>347</v>
      </c>
      <c r="B41" s="44"/>
      <c r="C41" s="44"/>
      <c r="D41" s="44"/>
      <c r="E41" s="44"/>
      <c r="F41" s="44"/>
      <c r="G41" s="44"/>
      <c r="H41" s="44"/>
      <c r="I41" s="43">
        <v>353.04</v>
      </c>
      <c r="J41" s="44">
        <v>408.79</v>
      </c>
      <c r="K41" s="43">
        <v>427.37</v>
      </c>
      <c r="L41" s="43">
        <v>408.79</v>
      </c>
      <c r="M41" s="43">
        <v>260.14</v>
      </c>
      <c r="N41" s="46">
        <f t="shared" si="15"/>
        <v>1858.13</v>
      </c>
      <c r="O41" s="20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5">
      <c r="A42" s="25" t="s">
        <v>348</v>
      </c>
      <c r="B42" s="47">
        <f>SUM(B39:B41)</f>
        <v>8245</v>
      </c>
      <c r="C42" s="47">
        <f t="shared" ref="C42:F42" si="16">SUM(C39:C41)</f>
        <v>8301</v>
      </c>
      <c r="D42" s="47">
        <f t="shared" si="16"/>
        <v>8456</v>
      </c>
      <c r="E42" s="47">
        <f t="shared" si="16"/>
        <v>8540</v>
      </c>
      <c r="F42" s="47">
        <f t="shared" si="16"/>
        <v>9156</v>
      </c>
      <c r="G42" s="47">
        <f>SUM(G39:G41)</f>
        <v>9245</v>
      </c>
      <c r="H42" s="47">
        <f t="shared" ref="H42" si="17">SUM(H39:H41)</f>
        <v>9867</v>
      </c>
      <c r="I42" s="47">
        <f t="shared" ref="I42" si="18">SUM(I39:I41)</f>
        <v>11533.580000000002</v>
      </c>
      <c r="J42" s="47">
        <f t="shared" ref="J42" si="19">SUM(J39:J41)</f>
        <v>10671.54</v>
      </c>
      <c r="K42" s="47">
        <f>SUM(K39:K41)</f>
        <v>11449.900000000001</v>
      </c>
      <c r="L42" s="47">
        <f t="shared" ref="L42" si="20">SUM(L39:L41)</f>
        <v>10817.140000000001</v>
      </c>
      <c r="M42" s="47">
        <f t="shared" ref="M42" si="21">SUM(M39:M41)</f>
        <v>10619.72</v>
      </c>
      <c r="N42" s="47">
        <f t="shared" ref="N42" si="22">SUM(N39:N41)</f>
        <v>116901.88</v>
      </c>
      <c r="O42" s="20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25">
      <c r="A43" s="25" t="s">
        <v>301</v>
      </c>
      <c r="B43" s="47">
        <v>1256</v>
      </c>
      <c r="C43" s="47">
        <v>1345</v>
      </c>
      <c r="D43" s="47">
        <v>1423</v>
      </c>
      <c r="E43" s="47">
        <v>1767</v>
      </c>
      <c r="F43" s="47">
        <v>1723</v>
      </c>
      <c r="G43" s="47">
        <v>1556</v>
      </c>
      <c r="H43" s="47">
        <v>1108</v>
      </c>
      <c r="I43" s="47">
        <v>1034</v>
      </c>
      <c r="J43" s="47">
        <v>887</v>
      </c>
      <c r="K43" s="47">
        <v>866</v>
      </c>
      <c r="L43" s="47">
        <v>823</v>
      </c>
      <c r="M43" s="47">
        <v>712</v>
      </c>
      <c r="N43" s="47">
        <f>SUM(B43:M43)</f>
        <v>14500</v>
      </c>
      <c r="O43" s="20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5">
      <c r="A44" s="15" t="s">
        <v>66</v>
      </c>
      <c r="B44" s="47">
        <f>B29+B33+B37+B42+B43</f>
        <v>16367.599999999999</v>
      </c>
      <c r="C44" s="47">
        <f t="shared" ref="C44:F44" si="23">C29+C33+C37+C42+C43</f>
        <v>16816.080000000002</v>
      </c>
      <c r="D44" s="47">
        <f t="shared" si="23"/>
        <v>17317.400000000001</v>
      </c>
      <c r="E44" s="47">
        <f t="shared" si="23"/>
        <v>19723.510000000002</v>
      </c>
      <c r="F44" s="47">
        <f t="shared" si="23"/>
        <v>20608.309999999998</v>
      </c>
      <c r="G44" s="47">
        <f>G29+G33+G37+G42+G43</f>
        <v>21195.3</v>
      </c>
      <c r="H44" s="47">
        <f t="shared" ref="H44" si="24">H29+H33+H37+H42+H43</f>
        <v>20484.72</v>
      </c>
      <c r="I44" s="47">
        <f t="shared" ref="I44" si="25">I29+I33+I37+I42+I43</f>
        <v>23850.29</v>
      </c>
      <c r="J44" s="47">
        <f t="shared" ref="J44" si="26">J29+J33+J37+J42+J43</f>
        <v>23314.010000000002</v>
      </c>
      <c r="K44" s="47">
        <f>K29+K33+K37+K42+K43</f>
        <v>24378.52</v>
      </c>
      <c r="L44" s="47">
        <f t="shared" ref="L44" si="27">L29+L33+L37+L42+L43</f>
        <v>22798.32</v>
      </c>
      <c r="M44" s="47">
        <f t="shared" ref="M44" si="28">M29+M33+M37+M42+M43</f>
        <v>22082.1</v>
      </c>
      <c r="N44" s="47">
        <f>N29+N33+N37+N42+N43</f>
        <v>248936.16000000003</v>
      </c>
      <c r="O44" s="20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25">
      <c r="A45" s="58" t="s">
        <v>67</v>
      </c>
      <c r="B45" s="47">
        <f>B22-B44</f>
        <v>6419.1500000000015</v>
      </c>
      <c r="C45" s="47">
        <f t="shared" ref="C45:F45" si="29">C22-C44</f>
        <v>10497.14</v>
      </c>
      <c r="D45" s="47">
        <f t="shared" si="29"/>
        <v>6778.8299999999981</v>
      </c>
      <c r="E45" s="47">
        <f t="shared" si="29"/>
        <v>5351.3299999999981</v>
      </c>
      <c r="F45" s="47">
        <f t="shared" si="29"/>
        <v>10342.690000000002</v>
      </c>
      <c r="G45" s="47">
        <f>G22-G44</f>
        <v>5454.9200000000019</v>
      </c>
      <c r="H45" s="47">
        <f t="shared" ref="H45" si="30">H22-H44</f>
        <v>4910.2299999999996</v>
      </c>
      <c r="I45" s="47">
        <f t="shared" ref="I45" si="31">I22-I44</f>
        <v>7624.1899999999987</v>
      </c>
      <c r="J45" s="47">
        <f t="shared" ref="J45" si="32">J22-J44</f>
        <v>10138.349999999999</v>
      </c>
      <c r="K45" s="47">
        <f>K22-K44</f>
        <v>11237.350000000002</v>
      </c>
      <c r="L45" s="47">
        <f t="shared" ref="L45" si="33">L22-L44</f>
        <v>14671.75</v>
      </c>
      <c r="M45" s="47">
        <f t="shared" ref="M45" si="34">M22-M44</f>
        <v>10912.07</v>
      </c>
      <c r="N45" s="47">
        <f>N22-N44</f>
        <v>104338.14999999997</v>
      </c>
      <c r="O45" s="20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5">
      <c r="A46" s="25" t="s">
        <v>68</v>
      </c>
      <c r="B46" s="31">
        <f>B45/B22</f>
        <v>0.28170537702831694</v>
      </c>
      <c r="C46" s="31">
        <f t="shared" ref="C46:F46" si="35">C45/C22</f>
        <v>0.38432451391670402</v>
      </c>
      <c r="D46" s="31">
        <f t="shared" si="35"/>
        <v>0.28132326094164928</v>
      </c>
      <c r="E46" s="31">
        <f t="shared" si="35"/>
        <v>0.21341432288301732</v>
      </c>
      <c r="F46" s="31">
        <f t="shared" si="35"/>
        <v>0.33416335498045308</v>
      </c>
      <c r="G46" s="31">
        <f>G45/G22</f>
        <v>0.20468573993010195</v>
      </c>
      <c r="H46" s="31">
        <f t="shared" ref="H46" si="36">H45/H22</f>
        <v>0.19335458427758273</v>
      </c>
      <c r="I46" s="31">
        <f t="shared" ref="I46" si="37">I45/I22</f>
        <v>0.2422340257885118</v>
      </c>
      <c r="J46" s="31">
        <f t="shared" ref="J46" si="38">J45/J22</f>
        <v>0.3030683037011439</v>
      </c>
      <c r="K46" s="31">
        <f t="shared" ref="K46" si="39">K45/K22</f>
        <v>0.31551524643368256</v>
      </c>
      <c r="L46" s="31">
        <f t="shared" ref="L46" si="40">L45/L22</f>
        <v>0.39155918310267368</v>
      </c>
      <c r="M46" s="31">
        <f t="shared" ref="M46:N46" si="41">M45/M22</f>
        <v>0.33072721635367702</v>
      </c>
      <c r="N46" s="31">
        <f t="shared" si="41"/>
        <v>0.29534598765474901</v>
      </c>
      <c r="O46" s="20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5">
      <c r="A47" s="15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0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25">
      <c r="A48" s="15" t="s">
        <v>69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20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25">
      <c r="A49" s="15" t="s">
        <v>70</v>
      </c>
      <c r="B49" s="13">
        <v>250</v>
      </c>
      <c r="C49" s="39">
        <v>1931.2</v>
      </c>
      <c r="D49" s="13">
        <v>250</v>
      </c>
      <c r="E49" s="13">
        <v>250</v>
      </c>
      <c r="F49" s="13">
        <v>250</v>
      </c>
      <c r="G49" s="13">
        <v>250</v>
      </c>
      <c r="H49" s="13">
        <v>250</v>
      </c>
      <c r="I49" s="13">
        <v>399.43</v>
      </c>
      <c r="J49" s="13">
        <v>250</v>
      </c>
      <c r="K49" s="13">
        <v>250</v>
      </c>
      <c r="L49" s="13">
        <v>250</v>
      </c>
      <c r="M49" s="13">
        <v>250</v>
      </c>
      <c r="N49" s="38">
        <v>4830.63</v>
      </c>
      <c r="O49" s="20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25">
      <c r="A50" s="15" t="s">
        <v>71</v>
      </c>
      <c r="B50" s="13"/>
      <c r="C50" s="13"/>
      <c r="D50" s="13">
        <v>200</v>
      </c>
      <c r="E50" s="13">
        <v>100</v>
      </c>
      <c r="F50" s="19">
        <v>250</v>
      </c>
      <c r="G50" s="19">
        <v>112.24</v>
      </c>
      <c r="H50" s="19"/>
      <c r="I50" s="19">
        <v>450</v>
      </c>
      <c r="J50" s="19">
        <v>50</v>
      </c>
      <c r="K50" s="19">
        <v>25</v>
      </c>
      <c r="L50" s="19"/>
      <c r="M50" s="19">
        <v>200</v>
      </c>
      <c r="N50" s="38">
        <v>1387.24</v>
      </c>
      <c r="O50" s="20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25">
      <c r="A51" s="15" t="s">
        <v>72</v>
      </c>
      <c r="B51" s="13"/>
      <c r="C51" s="13"/>
      <c r="D51" s="13">
        <v>51.55</v>
      </c>
      <c r="E51" s="13">
        <v>58.65</v>
      </c>
      <c r="F51" s="13">
        <v>40.549999999999997</v>
      </c>
      <c r="G51" s="19">
        <v>76.55</v>
      </c>
      <c r="H51" s="19">
        <v>42.97</v>
      </c>
      <c r="I51" s="19">
        <v>86.55</v>
      </c>
      <c r="J51" s="19">
        <v>55.65</v>
      </c>
      <c r="K51" s="19">
        <v>44.55</v>
      </c>
      <c r="L51" s="19">
        <v>3.9</v>
      </c>
      <c r="M51" s="19"/>
      <c r="N51" s="19">
        <v>460.92</v>
      </c>
      <c r="O51" s="20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25">
      <c r="A52" s="15" t="s">
        <v>73</v>
      </c>
      <c r="B52" s="13">
        <v>500</v>
      </c>
      <c r="C52" s="13">
        <v>500</v>
      </c>
      <c r="D52" s="13">
        <v>500</v>
      </c>
      <c r="E52" s="13">
        <v>500</v>
      </c>
      <c r="F52" s="13">
        <v>500</v>
      </c>
      <c r="G52" s="13">
        <v>500</v>
      </c>
      <c r="H52" s="13">
        <v>500</v>
      </c>
      <c r="I52" s="13">
        <v>752.41</v>
      </c>
      <c r="J52" s="13">
        <v>500</v>
      </c>
      <c r="K52" s="13">
        <v>500</v>
      </c>
      <c r="L52" s="13">
        <v>500</v>
      </c>
      <c r="M52" s="13">
        <v>500</v>
      </c>
      <c r="N52" s="38">
        <v>6252.41</v>
      </c>
      <c r="O52" s="20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25">
      <c r="A53" s="15" t="s">
        <v>74</v>
      </c>
      <c r="B53" s="18">
        <v>750</v>
      </c>
      <c r="C53" s="18">
        <v>2431.1999999999998</v>
      </c>
      <c r="D53" s="18">
        <v>1001.55</v>
      </c>
      <c r="E53" s="18">
        <v>908.65</v>
      </c>
      <c r="F53" s="18">
        <v>1040.55</v>
      </c>
      <c r="G53" s="18">
        <v>938.79</v>
      </c>
      <c r="H53" s="18">
        <v>792.97</v>
      </c>
      <c r="I53" s="18">
        <v>1688.39</v>
      </c>
      <c r="J53" s="18">
        <v>855.65</v>
      </c>
      <c r="K53" s="18">
        <v>819.55</v>
      </c>
      <c r="L53" s="18">
        <v>753.9</v>
      </c>
      <c r="M53" s="18">
        <v>950</v>
      </c>
      <c r="N53" s="18">
        <v>12931.2</v>
      </c>
      <c r="O53" s="19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25">
      <c r="A54" s="58" t="s">
        <v>75</v>
      </c>
      <c r="B54" s="19">
        <v>750</v>
      </c>
      <c r="C54" s="19">
        <v>750</v>
      </c>
      <c r="D54" s="19">
        <v>750</v>
      </c>
      <c r="E54" s="19">
        <v>750</v>
      </c>
      <c r="F54" s="19">
        <v>750</v>
      </c>
      <c r="G54" s="19">
        <v>750</v>
      </c>
      <c r="H54" s="19">
        <v>750</v>
      </c>
      <c r="I54" s="19">
        <v>750</v>
      </c>
      <c r="J54" s="19">
        <v>750</v>
      </c>
      <c r="K54" s="19">
        <v>750</v>
      </c>
      <c r="L54" s="19">
        <v>750</v>
      </c>
      <c r="M54" s="19">
        <v>826.42</v>
      </c>
      <c r="N54" s="38">
        <v>9076.42</v>
      </c>
      <c r="O54" s="19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x14ac:dyDescent="0.25">
      <c r="A55" s="15" t="s">
        <v>76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9">
        <v>0</v>
      </c>
      <c r="O55" s="19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x14ac:dyDescent="0.25">
      <c r="A56" s="15" t="s">
        <v>77</v>
      </c>
      <c r="B56" s="13"/>
      <c r="C56" s="13"/>
      <c r="D56" s="13"/>
      <c r="E56" s="13"/>
      <c r="F56" s="13"/>
      <c r="G56" s="13">
        <v>97.96</v>
      </c>
      <c r="H56" s="13"/>
      <c r="I56" s="13"/>
      <c r="J56" s="13"/>
      <c r="K56" s="13"/>
      <c r="L56" s="13"/>
      <c r="M56" s="13"/>
      <c r="N56" s="19">
        <v>97.96</v>
      </c>
      <c r="O56" s="19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x14ac:dyDescent="0.25">
      <c r="A57" s="15" t="s">
        <v>78</v>
      </c>
      <c r="B57" s="19">
        <v>103.56</v>
      </c>
      <c r="C57" s="19">
        <v>106.46</v>
      </c>
      <c r="D57" s="19">
        <v>118.44</v>
      </c>
      <c r="E57" s="19">
        <v>165.13</v>
      </c>
      <c r="F57" s="19">
        <v>167.55</v>
      </c>
      <c r="G57" s="19">
        <v>163.69999999999999</v>
      </c>
      <c r="H57" s="19">
        <v>126.24</v>
      </c>
      <c r="I57" s="19">
        <v>93.22</v>
      </c>
      <c r="J57" s="19">
        <v>109.01</v>
      </c>
      <c r="K57" s="19">
        <v>135.97</v>
      </c>
      <c r="L57" s="19">
        <v>132.30000000000001</v>
      </c>
      <c r="M57" s="19">
        <v>145.02000000000001</v>
      </c>
      <c r="N57" s="38">
        <v>1566.6</v>
      </c>
      <c r="O57" s="19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x14ac:dyDescent="0.25">
      <c r="A58" s="15" t="s">
        <v>79</v>
      </c>
      <c r="B58" s="19">
        <v>5.37</v>
      </c>
      <c r="C58" s="19">
        <v>4.29</v>
      </c>
      <c r="D58" s="19">
        <v>8.0500000000000007</v>
      </c>
      <c r="E58" s="19"/>
      <c r="F58" s="19">
        <v>1.28</v>
      </c>
      <c r="G58" s="19">
        <v>6.45</v>
      </c>
      <c r="H58" s="19">
        <v>4.21</v>
      </c>
      <c r="I58" s="19">
        <v>6.89</v>
      </c>
      <c r="J58" s="19">
        <v>8.43</v>
      </c>
      <c r="K58" s="19">
        <v>4.3899999999999997</v>
      </c>
      <c r="L58" s="19"/>
      <c r="M58" s="19">
        <v>8.4499999999999993</v>
      </c>
      <c r="N58" s="19">
        <v>57.81</v>
      </c>
      <c r="O58" s="19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x14ac:dyDescent="0.25">
      <c r="A59" s="15" t="s">
        <v>80</v>
      </c>
      <c r="B59" s="19">
        <v>37.72</v>
      </c>
      <c r="C59" s="19">
        <v>45.04</v>
      </c>
      <c r="D59" s="19">
        <v>57.61</v>
      </c>
      <c r="E59" s="19">
        <v>66.67</v>
      </c>
      <c r="F59" s="19">
        <v>60.27</v>
      </c>
      <c r="G59" s="19">
        <v>53.63</v>
      </c>
      <c r="H59" s="19">
        <v>68.11</v>
      </c>
      <c r="I59" s="19">
        <v>95.96</v>
      </c>
      <c r="J59" s="19">
        <v>76.75</v>
      </c>
      <c r="K59" s="19">
        <v>110.66</v>
      </c>
      <c r="L59" s="19">
        <v>75.95</v>
      </c>
      <c r="M59" s="19">
        <v>74.930000000000007</v>
      </c>
      <c r="N59" s="19">
        <v>823.3</v>
      </c>
      <c r="O59" s="19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x14ac:dyDescent="0.25">
      <c r="A60" s="15" t="s">
        <v>81</v>
      </c>
      <c r="B60" s="19">
        <v>341.6</v>
      </c>
      <c r="C60" s="19">
        <v>434.18</v>
      </c>
      <c r="D60" s="19">
        <v>342.85</v>
      </c>
      <c r="E60" s="19">
        <v>287.10000000000002</v>
      </c>
      <c r="F60" s="19">
        <v>378.43</v>
      </c>
      <c r="G60" s="19">
        <v>313.27999999999997</v>
      </c>
      <c r="H60" s="19">
        <v>383.68</v>
      </c>
      <c r="I60" s="19">
        <v>497.99</v>
      </c>
      <c r="J60" s="19">
        <v>434.05</v>
      </c>
      <c r="K60" s="19">
        <v>455.43</v>
      </c>
      <c r="L60" s="19">
        <v>380.1</v>
      </c>
      <c r="M60" s="19">
        <v>361.43</v>
      </c>
      <c r="N60" s="38">
        <v>4610.12</v>
      </c>
      <c r="O60" s="19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x14ac:dyDescent="0.25">
      <c r="A61" s="15" t="s">
        <v>82</v>
      </c>
      <c r="B61" s="18">
        <v>488.25</v>
      </c>
      <c r="C61" s="18">
        <v>589.97</v>
      </c>
      <c r="D61" s="18">
        <v>526.95000000000005</v>
      </c>
      <c r="E61" s="18">
        <v>518.9</v>
      </c>
      <c r="F61" s="18">
        <v>607.53</v>
      </c>
      <c r="G61" s="18">
        <v>537.05999999999995</v>
      </c>
      <c r="H61" s="18">
        <v>582.24</v>
      </c>
      <c r="I61" s="18">
        <v>694.06</v>
      </c>
      <c r="J61" s="18">
        <v>628.24</v>
      </c>
      <c r="K61" s="18">
        <v>706.45</v>
      </c>
      <c r="L61" s="18">
        <v>588.35</v>
      </c>
      <c r="M61" s="18">
        <v>589.83000000000004</v>
      </c>
      <c r="N61" s="18">
        <v>7057.83</v>
      </c>
      <c r="O61" s="19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x14ac:dyDescent="0.25">
      <c r="A62" s="15" t="s">
        <v>83</v>
      </c>
      <c r="B62" s="13"/>
      <c r="C62" s="13"/>
      <c r="D62" s="13"/>
      <c r="E62" s="13"/>
      <c r="F62" s="19"/>
      <c r="G62" s="13">
        <v>74</v>
      </c>
      <c r="H62" s="19"/>
      <c r="I62" s="13"/>
      <c r="J62" s="19"/>
      <c r="K62" s="19"/>
      <c r="L62" s="19"/>
      <c r="M62" s="19">
        <v>100</v>
      </c>
      <c r="N62" s="19">
        <v>174</v>
      </c>
      <c r="O62" s="19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x14ac:dyDescent="0.25">
      <c r="A63" s="15" t="s">
        <v>84</v>
      </c>
      <c r="B63" s="19">
        <v>17.32</v>
      </c>
      <c r="C63" s="19">
        <v>29.63</v>
      </c>
      <c r="D63" s="19">
        <v>9.66</v>
      </c>
      <c r="E63" s="19">
        <v>151.71</v>
      </c>
      <c r="F63" s="19">
        <v>76.55</v>
      </c>
      <c r="G63" s="19">
        <v>42.97</v>
      </c>
      <c r="H63" s="19">
        <v>86.55</v>
      </c>
      <c r="I63" s="19">
        <v>29.15</v>
      </c>
      <c r="J63" s="19">
        <v>2</v>
      </c>
      <c r="K63" s="19">
        <v>44.21</v>
      </c>
      <c r="L63" s="19">
        <v>56.25</v>
      </c>
      <c r="M63" s="19">
        <v>128.94</v>
      </c>
      <c r="N63" s="19">
        <v>674.94</v>
      </c>
      <c r="O63" s="19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x14ac:dyDescent="0.25">
      <c r="A64" s="15" t="s">
        <v>85</v>
      </c>
      <c r="B64" s="19">
        <v>110</v>
      </c>
      <c r="C64" s="13"/>
      <c r="D64" s="19">
        <v>168.98</v>
      </c>
      <c r="E64" s="19">
        <v>261.29000000000002</v>
      </c>
      <c r="F64" s="13"/>
      <c r="G64" s="13"/>
      <c r="H64" s="13"/>
      <c r="I64" s="13"/>
      <c r="J64" s="19">
        <v>187.75</v>
      </c>
      <c r="K64" s="13"/>
      <c r="L64" s="19">
        <v>36</v>
      </c>
      <c r="M64" s="13"/>
      <c r="N64" s="19">
        <v>764.02</v>
      </c>
      <c r="O64" s="19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x14ac:dyDescent="0.25">
      <c r="A65" s="15" t="s">
        <v>86</v>
      </c>
      <c r="B65" s="13"/>
      <c r="C65" s="13"/>
      <c r="D65" s="13"/>
      <c r="E65" s="13"/>
      <c r="F65" s="13"/>
      <c r="G65" s="13"/>
      <c r="H65" s="13">
        <v>26.13</v>
      </c>
      <c r="I65" s="13"/>
      <c r="J65" s="13"/>
      <c r="K65" s="13"/>
      <c r="L65" s="19"/>
      <c r="M65" s="13"/>
      <c r="N65" s="19">
        <v>26.13</v>
      </c>
      <c r="O65" s="13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x14ac:dyDescent="0.25">
      <c r="A66" s="15" t="s">
        <v>87</v>
      </c>
      <c r="B66" s="13">
        <v>175</v>
      </c>
      <c r="C66" s="13">
        <v>175</v>
      </c>
      <c r="D66" s="13">
        <v>393.84</v>
      </c>
      <c r="E66" s="13">
        <v>175</v>
      </c>
      <c r="F66" s="13">
        <v>175</v>
      </c>
      <c r="G66" s="13">
        <v>175</v>
      </c>
      <c r="H66" s="13">
        <v>175</v>
      </c>
      <c r="I66" s="13">
        <v>175</v>
      </c>
      <c r="J66" s="13">
        <v>175</v>
      </c>
      <c r="K66" s="13">
        <v>175</v>
      </c>
      <c r="L66" s="13">
        <v>175</v>
      </c>
      <c r="M66" s="13">
        <v>175</v>
      </c>
      <c r="N66" s="38">
        <v>2318.84</v>
      </c>
      <c r="O66" s="19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25">
      <c r="A67" s="15" t="s">
        <v>88</v>
      </c>
      <c r="B67" s="19">
        <v>91.66</v>
      </c>
      <c r="C67" s="19">
        <v>91.66</v>
      </c>
      <c r="D67" s="19">
        <v>91.66</v>
      </c>
      <c r="E67" s="19">
        <v>91.66</v>
      </c>
      <c r="F67" s="19">
        <v>91.66</v>
      </c>
      <c r="G67" s="19">
        <v>91.66</v>
      </c>
      <c r="H67" s="19">
        <v>91.66</v>
      </c>
      <c r="I67" s="19">
        <v>123.25</v>
      </c>
      <c r="J67" s="19">
        <v>91.66</v>
      </c>
      <c r="K67" s="19">
        <v>91.66</v>
      </c>
      <c r="L67" s="19">
        <v>91.66</v>
      </c>
      <c r="M67" s="19">
        <v>91.66</v>
      </c>
      <c r="N67" s="38">
        <v>1131.51</v>
      </c>
      <c r="O67" s="19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25">
      <c r="A68" s="15" t="s">
        <v>89</v>
      </c>
      <c r="B68" s="13">
        <v>1.07</v>
      </c>
      <c r="C68" s="13">
        <v>2.0499999999999998</v>
      </c>
      <c r="D68" s="19">
        <v>20.07</v>
      </c>
      <c r="E68" s="13">
        <v>7.06</v>
      </c>
      <c r="F68" s="13">
        <v>22.14</v>
      </c>
      <c r="G68" s="13">
        <v>30.04</v>
      </c>
      <c r="H68" s="13">
        <v>5.56</v>
      </c>
      <c r="I68" s="13">
        <v>4.87</v>
      </c>
      <c r="J68" s="13">
        <v>51.55</v>
      </c>
      <c r="K68" s="13">
        <v>58.65</v>
      </c>
      <c r="L68" s="13">
        <v>40.549999999999997</v>
      </c>
      <c r="M68" s="39">
        <v>1958.45</v>
      </c>
      <c r="N68" s="38">
        <v>2202.06</v>
      </c>
      <c r="O68" s="20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x14ac:dyDescent="0.25">
      <c r="A69" s="15" t="s">
        <v>90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>
        <v>0</v>
      </c>
      <c r="O69" s="19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x14ac:dyDescent="0.25">
      <c r="A70" s="15" t="s">
        <v>91</v>
      </c>
      <c r="B70" s="19"/>
      <c r="C70" s="19"/>
      <c r="D70" s="19"/>
      <c r="E70" s="19"/>
      <c r="F70" s="38">
        <v>1700</v>
      </c>
      <c r="G70" s="19"/>
      <c r="H70" s="19"/>
      <c r="I70" s="19">
        <v>131.05000000000001</v>
      </c>
      <c r="J70" s="19"/>
      <c r="K70" s="19"/>
      <c r="L70" s="19"/>
      <c r="M70" s="19"/>
      <c r="N70" s="38">
        <v>1831.05</v>
      </c>
      <c r="O70" s="19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x14ac:dyDescent="0.25">
      <c r="A71" s="15" t="s">
        <v>92</v>
      </c>
      <c r="B71" s="19">
        <v>257.54000000000002</v>
      </c>
      <c r="C71" s="19">
        <v>659.94</v>
      </c>
      <c r="D71" s="19">
        <v>808.54</v>
      </c>
      <c r="E71" s="19">
        <v>363.98</v>
      </c>
      <c r="F71" s="19">
        <v>409.63</v>
      </c>
      <c r="G71" s="19">
        <v>245.29</v>
      </c>
      <c r="H71" s="19">
        <v>381.06</v>
      </c>
      <c r="I71" s="19">
        <v>289.06</v>
      </c>
      <c r="J71" s="19">
        <v>276.48</v>
      </c>
      <c r="K71" s="19">
        <v>276.06</v>
      </c>
      <c r="L71" s="19">
        <v>275.38</v>
      </c>
      <c r="M71" s="19">
        <v>200.19</v>
      </c>
      <c r="N71" s="38">
        <v>4443.1499999999996</v>
      </c>
      <c r="O71" s="13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x14ac:dyDescent="0.25">
      <c r="A72" s="15" t="s">
        <v>93</v>
      </c>
      <c r="B72" s="19"/>
      <c r="C72" s="19"/>
      <c r="D72" s="19"/>
      <c r="E72" s="19"/>
      <c r="F72" s="19">
        <v>150.22</v>
      </c>
      <c r="G72" s="19"/>
      <c r="H72" s="19"/>
      <c r="I72" s="19"/>
      <c r="J72" s="19"/>
      <c r="K72" s="19"/>
      <c r="L72" s="19"/>
      <c r="M72" s="19"/>
      <c r="N72" s="19">
        <v>150.22</v>
      </c>
      <c r="O72" s="19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x14ac:dyDescent="0.25">
      <c r="A73" s="15" t="s">
        <v>94</v>
      </c>
      <c r="B73" s="18">
        <v>257.54000000000002</v>
      </c>
      <c r="C73" s="18">
        <v>659.94</v>
      </c>
      <c r="D73" s="18">
        <v>808.54</v>
      </c>
      <c r="E73" s="18">
        <v>363.98</v>
      </c>
      <c r="F73" s="18">
        <v>2259.85</v>
      </c>
      <c r="G73" s="18">
        <v>245.29</v>
      </c>
      <c r="H73" s="18">
        <v>381.06</v>
      </c>
      <c r="I73" s="18">
        <v>420.11</v>
      </c>
      <c r="J73" s="18">
        <v>276.48</v>
      </c>
      <c r="K73" s="18">
        <v>276.06</v>
      </c>
      <c r="L73" s="18">
        <v>275.38</v>
      </c>
      <c r="M73" s="18">
        <v>200.19</v>
      </c>
      <c r="N73" s="18">
        <v>6424.42</v>
      </c>
      <c r="O73" s="19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x14ac:dyDescent="0.25">
      <c r="A74" s="15" t="s">
        <v>95</v>
      </c>
      <c r="B74" s="13">
        <v>100</v>
      </c>
      <c r="C74" s="13">
        <v>100</v>
      </c>
      <c r="D74" s="13">
        <v>310.24</v>
      </c>
      <c r="E74" s="13">
        <v>100</v>
      </c>
      <c r="F74" s="13">
        <v>100</v>
      </c>
      <c r="G74" s="13">
        <v>100</v>
      </c>
      <c r="H74" s="13">
        <v>100</v>
      </c>
      <c r="I74" s="13">
        <v>100</v>
      </c>
      <c r="J74" s="13">
        <v>100</v>
      </c>
      <c r="K74" s="13">
        <v>100</v>
      </c>
      <c r="L74" s="13">
        <v>100</v>
      </c>
      <c r="M74" s="13">
        <v>202.09</v>
      </c>
      <c r="N74" s="38">
        <v>1512.33</v>
      </c>
      <c r="O74" s="19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x14ac:dyDescent="0.25">
      <c r="A75" s="15" t="s">
        <v>96</v>
      </c>
      <c r="B75" s="19"/>
      <c r="C75" s="19"/>
      <c r="D75" s="19"/>
      <c r="E75" s="19"/>
      <c r="F75" s="19">
        <v>179.66</v>
      </c>
      <c r="G75" s="19"/>
      <c r="H75" s="19"/>
      <c r="I75" s="19"/>
      <c r="J75" s="19"/>
      <c r="K75" s="19"/>
      <c r="L75" s="19"/>
      <c r="M75" s="19"/>
      <c r="N75" s="19">
        <v>179.66</v>
      </c>
      <c r="O75" s="19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x14ac:dyDescent="0.25">
      <c r="A76" s="15" t="s">
        <v>97</v>
      </c>
      <c r="B76" s="19">
        <v>75.3</v>
      </c>
      <c r="C76" s="19">
        <v>22.85</v>
      </c>
      <c r="D76" s="19">
        <v>106.12</v>
      </c>
      <c r="E76" s="19">
        <v>107.83</v>
      </c>
      <c r="F76" s="19">
        <v>175.05</v>
      </c>
      <c r="G76" s="19">
        <v>90.05</v>
      </c>
      <c r="H76" s="19">
        <v>101.23</v>
      </c>
      <c r="I76" s="19">
        <v>136.94</v>
      </c>
      <c r="J76" s="19">
        <v>121.28</v>
      </c>
      <c r="K76" s="19">
        <v>181.91</v>
      </c>
      <c r="L76" s="19">
        <v>192.41</v>
      </c>
      <c r="M76" s="19">
        <v>148.4</v>
      </c>
      <c r="N76" s="38">
        <v>1459.33</v>
      </c>
      <c r="O76" s="19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x14ac:dyDescent="0.25">
      <c r="A77" s="15" t="s">
        <v>98</v>
      </c>
      <c r="B77" s="19">
        <v>428.76</v>
      </c>
      <c r="C77" s="19">
        <v>457.94</v>
      </c>
      <c r="D77" s="19">
        <v>505.56</v>
      </c>
      <c r="E77" s="19">
        <v>539.97</v>
      </c>
      <c r="F77" s="19">
        <v>497.88</v>
      </c>
      <c r="G77" s="19">
        <v>455.6</v>
      </c>
      <c r="H77" s="19">
        <v>447.19</v>
      </c>
      <c r="I77" s="19">
        <v>543.97</v>
      </c>
      <c r="J77" s="19">
        <v>559.33000000000004</v>
      </c>
      <c r="K77" s="19">
        <v>592.37</v>
      </c>
      <c r="L77" s="19">
        <v>574.14</v>
      </c>
      <c r="M77" s="19">
        <v>459.48</v>
      </c>
      <c r="N77" s="38">
        <v>6062.19</v>
      </c>
      <c r="O77" s="19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x14ac:dyDescent="0.25">
      <c r="A78" s="15" t="s">
        <v>99</v>
      </c>
      <c r="B78" s="18">
        <v>504.06</v>
      </c>
      <c r="C78" s="18">
        <v>480.79</v>
      </c>
      <c r="D78" s="18">
        <v>611.67999999999995</v>
      </c>
      <c r="E78" s="18">
        <v>647.79999999999995</v>
      </c>
      <c r="F78" s="18">
        <v>852.59</v>
      </c>
      <c r="G78" s="18">
        <v>545.65</v>
      </c>
      <c r="H78" s="18">
        <v>548.41999999999996</v>
      </c>
      <c r="I78" s="18">
        <v>680.91</v>
      </c>
      <c r="J78" s="18">
        <v>680.61</v>
      </c>
      <c r="K78" s="18">
        <v>774.28</v>
      </c>
      <c r="L78" s="18">
        <v>766.55</v>
      </c>
      <c r="M78" s="18">
        <v>607.88</v>
      </c>
      <c r="N78" s="18">
        <v>7701.18</v>
      </c>
      <c r="O78" s="19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x14ac:dyDescent="0.25">
      <c r="A79" s="15" t="s">
        <v>100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9">
        <v>0</v>
      </c>
      <c r="O79" s="13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x14ac:dyDescent="0.25">
      <c r="A80" s="15" t="s">
        <v>101</v>
      </c>
      <c r="B80" s="39">
        <v>1618.95</v>
      </c>
      <c r="C80" s="39">
        <v>1618.95</v>
      </c>
      <c r="D80" s="39">
        <v>1618.95</v>
      </c>
      <c r="E80" s="39">
        <v>1618.95</v>
      </c>
      <c r="F80" s="39">
        <v>1618.95</v>
      </c>
      <c r="G80" s="39">
        <v>1618.95</v>
      </c>
      <c r="H80" s="39">
        <v>1618.95</v>
      </c>
      <c r="I80" s="39">
        <v>2218.98</v>
      </c>
      <c r="J80" s="39">
        <v>1618.95</v>
      </c>
      <c r="K80" s="39">
        <v>1618.95</v>
      </c>
      <c r="L80" s="39">
        <v>1618.95</v>
      </c>
      <c r="M80" s="39">
        <v>2218.98</v>
      </c>
      <c r="N80" s="38">
        <v>20627.46</v>
      </c>
      <c r="O80" s="20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x14ac:dyDescent="0.25">
      <c r="A81" s="15" t="s">
        <v>102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9"/>
      <c r="O81" s="20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x14ac:dyDescent="0.25">
      <c r="A82" s="15" t="s">
        <v>103</v>
      </c>
      <c r="B82" s="39">
        <v>1400</v>
      </c>
      <c r="C82" s="39">
        <v>1400</v>
      </c>
      <c r="D82" s="39">
        <v>1400</v>
      </c>
      <c r="E82" s="39">
        <v>1900</v>
      </c>
      <c r="F82" s="39">
        <v>1400</v>
      </c>
      <c r="G82" s="39">
        <v>1400</v>
      </c>
      <c r="H82" s="39">
        <v>1400</v>
      </c>
      <c r="I82" s="39">
        <v>1400</v>
      </c>
      <c r="J82" s="39">
        <v>1581.37</v>
      </c>
      <c r="K82" s="39">
        <v>1400</v>
      </c>
      <c r="L82" s="39">
        <v>1400</v>
      </c>
      <c r="M82" s="39">
        <v>1400</v>
      </c>
      <c r="N82" s="38">
        <v>17481.37</v>
      </c>
      <c r="O82" s="20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x14ac:dyDescent="0.25">
      <c r="A83" s="15" t="s">
        <v>104</v>
      </c>
      <c r="B83" s="13"/>
      <c r="C83" s="13"/>
      <c r="D83" s="13"/>
      <c r="E83" s="13"/>
      <c r="F83" s="13">
        <v>50</v>
      </c>
      <c r="G83" s="13"/>
      <c r="H83" s="13"/>
      <c r="I83" s="13">
        <v>50</v>
      </c>
      <c r="J83" s="13">
        <v>16</v>
      </c>
      <c r="K83" s="13"/>
      <c r="L83" s="13"/>
      <c r="M83" s="13"/>
      <c r="N83" s="19">
        <v>116</v>
      </c>
      <c r="O83" s="20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x14ac:dyDescent="0.25">
      <c r="A84" s="15" t="s">
        <v>105</v>
      </c>
      <c r="B84" s="13">
        <v>178.33</v>
      </c>
      <c r="C84" s="13">
        <v>178.33</v>
      </c>
      <c r="D84" s="13">
        <v>178.33</v>
      </c>
      <c r="E84" s="13">
        <v>178.33</v>
      </c>
      <c r="F84" s="13">
        <v>178.33</v>
      </c>
      <c r="G84" s="13">
        <v>178.33</v>
      </c>
      <c r="H84" s="13">
        <v>178.33</v>
      </c>
      <c r="I84" s="13">
        <v>178.33</v>
      </c>
      <c r="J84" s="13">
        <v>178.33</v>
      </c>
      <c r="K84" s="13">
        <v>178.33</v>
      </c>
      <c r="L84" s="13">
        <v>178.33</v>
      </c>
      <c r="M84" s="13">
        <v>178.33</v>
      </c>
      <c r="N84" s="38">
        <v>2139.96</v>
      </c>
      <c r="O84" s="20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x14ac:dyDescent="0.25">
      <c r="A85" s="25" t="s">
        <v>106</v>
      </c>
      <c r="B85" s="18">
        <v>3197.28</v>
      </c>
      <c r="C85" s="18">
        <v>3197.28</v>
      </c>
      <c r="D85" s="18">
        <v>3197.28</v>
      </c>
      <c r="E85" s="18">
        <v>3697.28</v>
      </c>
      <c r="F85" s="18">
        <v>3247.28</v>
      </c>
      <c r="G85" s="18">
        <v>3197.28</v>
      </c>
      <c r="H85" s="18">
        <v>3197.28</v>
      </c>
      <c r="I85" s="18">
        <v>3847.31</v>
      </c>
      <c r="J85" s="18">
        <v>3394.65</v>
      </c>
      <c r="K85" s="18">
        <v>3197.28</v>
      </c>
      <c r="L85" s="18">
        <v>3197.28</v>
      </c>
      <c r="M85" s="18">
        <v>3797.31</v>
      </c>
      <c r="N85" s="18">
        <v>40364.79</v>
      </c>
      <c r="O85" s="13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x14ac:dyDescent="0.25">
      <c r="A86" s="15" t="s">
        <v>107</v>
      </c>
      <c r="B86" s="13"/>
      <c r="C86" s="13"/>
      <c r="D86" s="13"/>
      <c r="E86" s="13"/>
      <c r="F86" s="19"/>
      <c r="G86" s="13">
        <v>120</v>
      </c>
      <c r="H86" s="19"/>
      <c r="I86" s="19"/>
      <c r="J86" s="19">
        <v>54</v>
      </c>
      <c r="K86" s="19"/>
      <c r="L86" s="13"/>
      <c r="M86" s="19"/>
      <c r="N86" s="19">
        <v>174</v>
      </c>
      <c r="O86" s="20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x14ac:dyDescent="0.25">
      <c r="A87" s="15" t="s">
        <v>108</v>
      </c>
      <c r="B87" s="13"/>
      <c r="C87" s="13"/>
      <c r="D87" s="38">
        <v>1374.46</v>
      </c>
      <c r="E87" s="13"/>
      <c r="F87" s="13"/>
      <c r="G87" s="13"/>
      <c r="H87" s="13"/>
      <c r="I87" s="19">
        <v>226.99</v>
      </c>
      <c r="J87" s="13"/>
      <c r="K87" s="19"/>
      <c r="L87" s="19"/>
      <c r="M87" s="19"/>
      <c r="N87" s="38">
        <v>1601.45</v>
      </c>
      <c r="O87" s="20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x14ac:dyDescent="0.25">
      <c r="A88" s="15" t="s">
        <v>109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>
        <v>0</v>
      </c>
      <c r="O88" s="20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x14ac:dyDescent="0.25">
      <c r="A89" s="15" t="s">
        <v>110</v>
      </c>
      <c r="B89" s="13">
        <v>935</v>
      </c>
      <c r="C89" s="13">
        <v>935</v>
      </c>
      <c r="D89" s="13">
        <v>935</v>
      </c>
      <c r="E89" s="13">
        <v>935</v>
      </c>
      <c r="F89" s="13">
        <v>935</v>
      </c>
      <c r="G89" s="13">
        <v>935</v>
      </c>
      <c r="H89" s="13">
        <v>935</v>
      </c>
      <c r="I89" s="13">
        <v>935</v>
      </c>
      <c r="J89" s="13">
        <v>946.9</v>
      </c>
      <c r="K89" s="13">
        <v>935</v>
      </c>
      <c r="L89" s="13">
        <v>935</v>
      </c>
      <c r="M89" s="13">
        <v>935</v>
      </c>
      <c r="N89" s="38">
        <v>11231.9</v>
      </c>
      <c r="O89" s="20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x14ac:dyDescent="0.25">
      <c r="A90" s="15" t="s">
        <v>111</v>
      </c>
      <c r="B90" s="19">
        <v>134.32</v>
      </c>
      <c r="C90" s="13">
        <v>47.81</v>
      </c>
      <c r="D90" s="19">
        <v>116.59</v>
      </c>
      <c r="E90" s="19">
        <v>66.67</v>
      </c>
      <c r="F90" s="13">
        <v>60.27</v>
      </c>
      <c r="G90" s="13">
        <v>71.03</v>
      </c>
      <c r="H90" s="13">
        <v>68.11</v>
      </c>
      <c r="I90" s="13">
        <v>95.96</v>
      </c>
      <c r="J90" s="19">
        <v>364.51</v>
      </c>
      <c r="K90" s="13">
        <v>10.66</v>
      </c>
      <c r="L90" s="13">
        <v>75.95</v>
      </c>
      <c r="M90" s="13">
        <v>74.930000000000007</v>
      </c>
      <c r="N90" s="38">
        <v>1186.81</v>
      </c>
      <c r="O90" s="20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x14ac:dyDescent="0.25">
      <c r="A91" s="15" t="s">
        <v>112</v>
      </c>
      <c r="B91" s="19"/>
      <c r="C91" s="19"/>
      <c r="D91" s="19"/>
      <c r="E91" s="19"/>
      <c r="F91" s="19">
        <v>66.22</v>
      </c>
      <c r="G91" s="19"/>
      <c r="H91" s="19"/>
      <c r="I91" s="19"/>
      <c r="J91" s="19"/>
      <c r="K91" s="19"/>
      <c r="L91" s="19"/>
      <c r="M91" s="19"/>
      <c r="N91" s="19">
        <v>66.22</v>
      </c>
      <c r="O91" s="20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15" t="s">
        <v>113</v>
      </c>
      <c r="B92" s="19"/>
      <c r="C92" s="13"/>
      <c r="D92" s="19"/>
      <c r="E92" s="19">
        <v>48.45</v>
      </c>
      <c r="F92" s="13"/>
      <c r="G92" s="13"/>
      <c r="H92" s="13">
        <v>110.55</v>
      </c>
      <c r="I92" s="13"/>
      <c r="J92" s="19"/>
      <c r="K92" s="13">
        <v>109.88</v>
      </c>
      <c r="L92" s="13"/>
      <c r="M92" s="13"/>
      <c r="N92" s="19">
        <v>268.88</v>
      </c>
      <c r="O92" s="20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5">
      <c r="A93" s="15" t="s">
        <v>114</v>
      </c>
      <c r="B93" s="18">
        <v>134.32</v>
      </c>
      <c r="C93" s="18">
        <v>47.81</v>
      </c>
      <c r="D93" s="18">
        <v>116.59</v>
      </c>
      <c r="E93" s="18">
        <v>115.12</v>
      </c>
      <c r="F93" s="18">
        <v>126.49</v>
      </c>
      <c r="G93" s="18">
        <v>71.03</v>
      </c>
      <c r="H93" s="18">
        <v>178.66</v>
      </c>
      <c r="I93" s="18">
        <v>95.96</v>
      </c>
      <c r="J93" s="18">
        <v>364.51</v>
      </c>
      <c r="K93" s="18">
        <v>120.54</v>
      </c>
      <c r="L93" s="18">
        <v>75.95</v>
      </c>
      <c r="M93" s="18">
        <v>74.930000000000007</v>
      </c>
      <c r="N93" s="18">
        <v>1521.91</v>
      </c>
      <c r="O93" s="20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31.5" x14ac:dyDescent="0.25">
      <c r="A94" s="60" t="s">
        <v>115</v>
      </c>
      <c r="B94" s="19"/>
      <c r="C94" s="19"/>
      <c r="D94" s="19"/>
      <c r="E94" s="19">
        <v>30</v>
      </c>
      <c r="F94" s="19"/>
      <c r="G94" s="19"/>
      <c r="H94" s="19"/>
      <c r="I94" s="19"/>
      <c r="J94" s="19"/>
      <c r="K94" s="19"/>
      <c r="L94" s="19">
        <v>31.97</v>
      </c>
      <c r="M94" s="19"/>
      <c r="N94" s="19">
        <v>61.97</v>
      </c>
      <c r="O94" s="20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5">
      <c r="A95" s="15" t="s">
        <v>116</v>
      </c>
      <c r="B95" s="13"/>
      <c r="C95" s="19">
        <v>323.98</v>
      </c>
      <c r="D95" s="13"/>
      <c r="E95" s="13"/>
      <c r="F95" s="19"/>
      <c r="G95" s="19"/>
      <c r="H95" s="19">
        <v>369.19</v>
      </c>
      <c r="I95" s="19"/>
      <c r="J95" s="19"/>
      <c r="K95" s="20"/>
      <c r="L95" s="19"/>
      <c r="M95" s="19">
        <v>975.53</v>
      </c>
      <c r="N95" s="38">
        <v>1668.7</v>
      </c>
      <c r="O95" s="20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5">
      <c r="A96" s="15" t="s">
        <v>117</v>
      </c>
      <c r="B96" s="13"/>
      <c r="C96" s="19"/>
      <c r="D96" s="13"/>
      <c r="E96" s="13"/>
      <c r="F96" s="19"/>
      <c r="G96" s="19"/>
      <c r="H96" s="19"/>
      <c r="I96" s="19"/>
      <c r="J96" s="19"/>
      <c r="K96" s="20"/>
      <c r="L96" s="19"/>
      <c r="M96" s="19">
        <v>581.70000000000005</v>
      </c>
      <c r="N96" s="19">
        <v>581.70000000000005</v>
      </c>
      <c r="O96" s="20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5">
      <c r="A97" s="15" t="s">
        <v>118</v>
      </c>
      <c r="B97" s="18">
        <v>0</v>
      </c>
      <c r="C97" s="18">
        <v>323.98</v>
      </c>
      <c r="D97" s="18">
        <v>0</v>
      </c>
      <c r="E97" s="18">
        <v>0</v>
      </c>
      <c r="F97" s="18">
        <v>0</v>
      </c>
      <c r="G97" s="18">
        <v>0</v>
      </c>
      <c r="H97" s="18">
        <v>369.19</v>
      </c>
      <c r="I97" s="18">
        <v>0</v>
      </c>
      <c r="J97" s="18">
        <v>0</v>
      </c>
      <c r="K97" s="18">
        <v>0</v>
      </c>
      <c r="L97" s="18">
        <v>0</v>
      </c>
      <c r="M97" s="18">
        <v>1557.23</v>
      </c>
      <c r="N97" s="18">
        <v>2250.4</v>
      </c>
      <c r="O97" s="20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5">
      <c r="A98" s="15" t="s">
        <v>119</v>
      </c>
      <c r="B98" s="19">
        <v>12.57</v>
      </c>
      <c r="C98" s="19">
        <v>15.01</v>
      </c>
      <c r="D98" s="19">
        <v>19.2</v>
      </c>
      <c r="E98" s="19">
        <v>22.22</v>
      </c>
      <c r="F98" s="19"/>
      <c r="G98" s="19">
        <v>17.87</v>
      </c>
      <c r="H98" s="19">
        <v>27.7</v>
      </c>
      <c r="I98" s="19">
        <v>31.98</v>
      </c>
      <c r="J98" s="19">
        <v>25.58</v>
      </c>
      <c r="K98" s="19">
        <v>36.880000000000003</v>
      </c>
      <c r="L98" s="19">
        <v>25.39</v>
      </c>
      <c r="M98" s="19">
        <v>24.97</v>
      </c>
      <c r="N98" s="19">
        <v>259.37</v>
      </c>
      <c r="O98" s="20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5">
      <c r="A99" s="15" t="s">
        <v>120</v>
      </c>
      <c r="B99" s="13"/>
      <c r="C99" s="13"/>
      <c r="D99" s="13"/>
      <c r="E99" s="13"/>
      <c r="F99" s="19"/>
      <c r="G99" s="19"/>
      <c r="H99" s="19"/>
      <c r="I99" s="19"/>
      <c r="J99" s="13"/>
      <c r="K99" s="19"/>
      <c r="L99" s="13"/>
      <c r="M99" s="19"/>
      <c r="N99" s="19">
        <v>0</v>
      </c>
      <c r="O99" s="20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5">
      <c r="A100" s="15" t="s">
        <v>121</v>
      </c>
      <c r="B100" s="13"/>
      <c r="C100" s="19"/>
      <c r="D100" s="19"/>
      <c r="E100" s="19">
        <v>690.05</v>
      </c>
      <c r="F100" s="13"/>
      <c r="G100" s="19"/>
      <c r="H100" s="19"/>
      <c r="I100" s="19">
        <v>36.869999999999997</v>
      </c>
      <c r="J100" s="19"/>
      <c r="K100" s="19"/>
      <c r="L100" s="19"/>
      <c r="M100" s="19"/>
      <c r="N100" s="19">
        <v>726.92</v>
      </c>
      <c r="O100" s="20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5">
      <c r="A101" s="15" t="s">
        <v>122</v>
      </c>
      <c r="B101" s="13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>
        <v>0</v>
      </c>
      <c r="O101" s="20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5">
      <c r="A102" s="15" t="s">
        <v>123</v>
      </c>
      <c r="B102" s="13">
        <v>89.6</v>
      </c>
      <c r="C102" s="13">
        <v>89.6</v>
      </c>
      <c r="D102" s="13">
        <v>89.6</v>
      </c>
      <c r="E102" s="13">
        <v>89.6</v>
      </c>
      <c r="F102" s="13">
        <v>89.6</v>
      </c>
      <c r="G102" s="13">
        <v>89.6</v>
      </c>
      <c r="H102" s="13">
        <v>89.6</v>
      </c>
      <c r="I102" s="13">
        <v>89.6</v>
      </c>
      <c r="J102" s="13">
        <v>89.6</v>
      </c>
      <c r="K102" s="13">
        <v>109.52</v>
      </c>
      <c r="L102" s="13">
        <v>89.6</v>
      </c>
      <c r="M102" s="13">
        <v>89.6</v>
      </c>
      <c r="N102" s="38">
        <v>1095.1199999999999</v>
      </c>
      <c r="O102" s="20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5">
      <c r="A103" s="15" t="s">
        <v>124</v>
      </c>
      <c r="B103" s="13">
        <v>133.56</v>
      </c>
      <c r="C103" s="19">
        <v>136.46</v>
      </c>
      <c r="D103" s="19">
        <v>138.44</v>
      </c>
      <c r="E103" s="19">
        <v>115.13</v>
      </c>
      <c r="F103" s="19">
        <v>147.55000000000001</v>
      </c>
      <c r="G103" s="19">
        <v>163.69999999999999</v>
      </c>
      <c r="H103" s="19">
        <v>146.24</v>
      </c>
      <c r="I103" s="19">
        <v>193.22</v>
      </c>
      <c r="J103" s="19">
        <v>159.01</v>
      </c>
      <c r="K103" s="19">
        <v>175.97</v>
      </c>
      <c r="L103" s="19">
        <v>182.3</v>
      </c>
      <c r="M103" s="19">
        <v>151.06</v>
      </c>
      <c r="N103" s="38">
        <v>1842.64</v>
      </c>
      <c r="O103" s="20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5">
      <c r="A104" s="15" t="s">
        <v>125</v>
      </c>
      <c r="B104" s="13">
        <v>153.52000000000001</v>
      </c>
      <c r="C104" s="13">
        <v>159.55000000000001</v>
      </c>
      <c r="D104" s="13">
        <v>153.52000000000001</v>
      </c>
      <c r="E104" s="13">
        <v>193.12</v>
      </c>
      <c r="F104" s="13">
        <v>163.12</v>
      </c>
      <c r="G104" s="13">
        <v>153.52000000000001</v>
      </c>
      <c r="H104" s="13">
        <v>168.14</v>
      </c>
      <c r="I104" s="13">
        <v>153.52000000000001</v>
      </c>
      <c r="J104" s="13">
        <v>153.52000000000001</v>
      </c>
      <c r="K104" s="13">
        <v>203.7</v>
      </c>
      <c r="L104" s="13">
        <v>153.52000000000001</v>
      </c>
      <c r="M104" s="13">
        <v>153.51</v>
      </c>
      <c r="N104" s="38">
        <v>1962.26</v>
      </c>
      <c r="O104" s="20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5">
      <c r="A105" s="15" t="s">
        <v>126</v>
      </c>
      <c r="B105" s="13">
        <v>44.8</v>
      </c>
      <c r="C105" s="13">
        <v>44.8</v>
      </c>
      <c r="D105" s="13">
        <v>94.25</v>
      </c>
      <c r="E105" s="13">
        <v>48.17</v>
      </c>
      <c r="F105" s="13">
        <v>44.8</v>
      </c>
      <c r="G105" s="13">
        <v>44.8</v>
      </c>
      <c r="H105" s="13">
        <v>44.8</v>
      </c>
      <c r="I105" s="13">
        <v>44.8</v>
      </c>
      <c r="J105" s="13">
        <v>44.8</v>
      </c>
      <c r="K105" s="13">
        <v>44.8</v>
      </c>
      <c r="L105" s="13">
        <v>44.8</v>
      </c>
      <c r="M105" s="13">
        <v>44.79</v>
      </c>
      <c r="N105" s="19">
        <v>590.41</v>
      </c>
      <c r="O105" s="20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5">
      <c r="A106" s="15" t="s">
        <v>127</v>
      </c>
      <c r="B106" s="18">
        <v>421.48</v>
      </c>
      <c r="C106" s="18">
        <v>430.41</v>
      </c>
      <c r="D106" s="18">
        <v>475.81</v>
      </c>
      <c r="E106" s="18">
        <v>446.02</v>
      </c>
      <c r="F106" s="18">
        <v>445.07</v>
      </c>
      <c r="G106" s="18">
        <v>451.62</v>
      </c>
      <c r="H106" s="18">
        <v>448.78</v>
      </c>
      <c r="I106" s="18">
        <v>481.14</v>
      </c>
      <c r="J106" s="18">
        <v>446.93</v>
      </c>
      <c r="K106" s="18">
        <v>533.99</v>
      </c>
      <c r="L106" s="18">
        <v>470.22</v>
      </c>
      <c r="M106" s="18">
        <v>438.96</v>
      </c>
      <c r="N106" s="18">
        <v>5490.43</v>
      </c>
      <c r="O106" s="20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5">
      <c r="A107" s="25" t="s">
        <v>128</v>
      </c>
      <c r="B107" s="18">
        <v>7945.55</v>
      </c>
      <c r="C107" s="18">
        <v>10259.73</v>
      </c>
      <c r="D107" s="18">
        <v>10811.51</v>
      </c>
      <c r="E107" s="18">
        <v>9911.74</v>
      </c>
      <c r="F107" s="18">
        <v>10729.71</v>
      </c>
      <c r="G107" s="18">
        <v>8421.2199999999993</v>
      </c>
      <c r="H107" s="18">
        <v>8696.2000000000007</v>
      </c>
      <c r="I107" s="18">
        <v>10320.99</v>
      </c>
      <c r="J107" s="18">
        <v>9031.51</v>
      </c>
      <c r="K107" s="18">
        <v>8619.5499999999993</v>
      </c>
      <c r="L107" s="18">
        <v>8369.4500000000007</v>
      </c>
      <c r="M107" s="18">
        <v>12658.85</v>
      </c>
      <c r="N107" s="18">
        <v>115775.98</v>
      </c>
      <c r="O107" s="20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5">
      <c r="A108" s="15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0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5">
      <c r="A109" s="15" t="s">
        <v>129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20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5">
      <c r="A110" s="15" t="s">
        <v>130</v>
      </c>
      <c r="B110" s="19">
        <v>4.12</v>
      </c>
      <c r="C110" s="13">
        <v>4.2</v>
      </c>
      <c r="D110" s="19">
        <v>4.8899999999999997</v>
      </c>
      <c r="E110" s="19">
        <v>4.18</v>
      </c>
      <c r="F110" s="13">
        <v>1.87</v>
      </c>
      <c r="G110" s="13">
        <v>1.56</v>
      </c>
      <c r="H110" s="13">
        <v>1.41</v>
      </c>
      <c r="I110" s="13">
        <v>4.58</v>
      </c>
      <c r="J110" s="19">
        <v>3.44</v>
      </c>
      <c r="K110" s="13">
        <v>5.41</v>
      </c>
      <c r="L110" s="13">
        <v>8.57</v>
      </c>
      <c r="M110" s="13">
        <v>5.66</v>
      </c>
      <c r="N110" s="19">
        <v>49.89</v>
      </c>
      <c r="O110" s="20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5">
      <c r="A111" s="15" t="s">
        <v>131</v>
      </c>
      <c r="B111" s="18">
        <v>4.12</v>
      </c>
      <c r="C111" s="18">
        <v>4.2</v>
      </c>
      <c r="D111" s="18">
        <v>4.8899999999999997</v>
      </c>
      <c r="E111" s="18">
        <v>4.18</v>
      </c>
      <c r="F111" s="18">
        <v>1.87</v>
      </c>
      <c r="G111" s="18">
        <v>1.56</v>
      </c>
      <c r="H111" s="18">
        <v>1.41</v>
      </c>
      <c r="I111" s="18">
        <v>4.58</v>
      </c>
      <c r="J111" s="18">
        <v>3.44</v>
      </c>
      <c r="K111" s="18">
        <v>5.41</v>
      </c>
      <c r="L111" s="18">
        <v>8.57</v>
      </c>
      <c r="M111" s="18">
        <v>5.66</v>
      </c>
      <c r="N111" s="18">
        <v>49.89</v>
      </c>
      <c r="O111" s="20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5">
      <c r="A112" s="15" t="s">
        <v>132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20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5">
      <c r="A113" s="15" t="s">
        <v>133</v>
      </c>
      <c r="B113" s="13"/>
      <c r="C113" s="13"/>
      <c r="D113" s="13"/>
      <c r="E113" s="19"/>
      <c r="F113" s="19"/>
      <c r="G113" s="13">
        <v>150</v>
      </c>
      <c r="H113" s="13"/>
      <c r="I113" s="13">
        <v>53.89</v>
      </c>
      <c r="J113" s="13">
        <v>48.14</v>
      </c>
      <c r="K113" s="13"/>
      <c r="L113" s="19"/>
      <c r="M113" s="13"/>
      <c r="N113" s="19">
        <v>252.03</v>
      </c>
      <c r="O113" s="20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5">
      <c r="A114" s="15" t="s">
        <v>134</v>
      </c>
      <c r="B114" s="13"/>
      <c r="C114" s="13"/>
      <c r="D114" s="13"/>
      <c r="E114" s="13">
        <v>-0.02</v>
      </c>
      <c r="F114" s="13"/>
      <c r="G114" s="13"/>
      <c r="H114" s="13"/>
      <c r="I114" s="19"/>
      <c r="J114" s="13"/>
      <c r="K114" s="13"/>
      <c r="L114" s="13"/>
      <c r="M114" s="13"/>
      <c r="N114" s="19">
        <v>-0.02</v>
      </c>
      <c r="O114" s="20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5">
      <c r="A115" s="15" t="s">
        <v>135</v>
      </c>
      <c r="B115" s="18">
        <v>0</v>
      </c>
      <c r="C115" s="18">
        <v>0</v>
      </c>
      <c r="D115" s="18">
        <v>0</v>
      </c>
      <c r="E115" s="18">
        <v>-0.02</v>
      </c>
      <c r="F115" s="18">
        <v>0</v>
      </c>
      <c r="G115" s="18">
        <v>150</v>
      </c>
      <c r="H115" s="18">
        <v>0</v>
      </c>
      <c r="I115" s="18">
        <v>53.89</v>
      </c>
      <c r="J115" s="18">
        <v>48.14</v>
      </c>
      <c r="K115" s="18">
        <v>0</v>
      </c>
      <c r="L115" s="18">
        <v>0</v>
      </c>
      <c r="M115" s="18">
        <v>0</v>
      </c>
      <c r="N115" s="18">
        <v>252.01</v>
      </c>
      <c r="O115" s="20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5">
      <c r="A116" s="15" t="s">
        <v>136</v>
      </c>
      <c r="B116" s="18">
        <f>B45-B107+B111-B115</f>
        <v>-1522.2799999999988</v>
      </c>
      <c r="C116" s="18">
        <f t="shared" ref="C116:N116" si="42">C45-C107+C111-C115</f>
        <v>241.60999999999984</v>
      </c>
      <c r="D116" s="18">
        <f t="shared" si="42"/>
        <v>-4027.7900000000022</v>
      </c>
      <c r="E116" s="18">
        <f t="shared" si="42"/>
        <v>-4556.2100000000009</v>
      </c>
      <c r="F116" s="18">
        <f t="shared" si="42"/>
        <v>-385.14999999999679</v>
      </c>
      <c r="G116" s="18">
        <f t="shared" si="42"/>
        <v>-3114.7399999999975</v>
      </c>
      <c r="H116" s="18">
        <f t="shared" si="42"/>
        <v>-3784.5600000000013</v>
      </c>
      <c r="I116" s="18">
        <f t="shared" si="42"/>
        <v>-2746.110000000001</v>
      </c>
      <c r="J116" s="18">
        <f t="shared" si="42"/>
        <v>1062.1399999999983</v>
      </c>
      <c r="K116" s="18">
        <f t="shared" si="42"/>
        <v>2623.2100000000028</v>
      </c>
      <c r="L116" s="18">
        <f t="shared" si="42"/>
        <v>6310.869999999999</v>
      </c>
      <c r="M116" s="18">
        <f t="shared" si="42"/>
        <v>-1741.1200000000006</v>
      </c>
      <c r="N116" s="18">
        <f t="shared" si="42"/>
        <v>-11639.950000000032</v>
      </c>
      <c r="O116" s="20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5">
      <c r="A117" s="25" t="s">
        <v>137</v>
      </c>
      <c r="B117" s="41">
        <f>B116/B22</f>
        <v>-6.680549003258468E-2</v>
      </c>
      <c r="C117" s="41">
        <f t="shared" ref="C117:N117" si="43">C116/C22</f>
        <v>8.8458995314356862E-3</v>
      </c>
      <c r="D117" s="41">
        <f t="shared" si="43"/>
        <v>-0.16715436398141958</v>
      </c>
      <c r="E117" s="41">
        <f t="shared" si="43"/>
        <v>-0.18170444955979784</v>
      </c>
      <c r="F117" s="41">
        <f t="shared" si="43"/>
        <v>-1.2443862880036082E-2</v>
      </c>
      <c r="G117" s="41">
        <f t="shared" si="43"/>
        <v>-0.11687483255297695</v>
      </c>
      <c r="H117" s="41">
        <f t="shared" si="43"/>
        <v>-0.14902805479042097</v>
      </c>
      <c r="I117" s="41">
        <f t="shared" si="43"/>
        <v>-8.7248780599393574E-2</v>
      </c>
      <c r="J117" s="41">
        <f t="shared" si="43"/>
        <v>3.1750824157099775E-2</v>
      </c>
      <c r="K117" s="41">
        <f t="shared" si="43"/>
        <v>7.365284071398516E-2</v>
      </c>
      <c r="L117" s="41">
        <f t="shared" si="43"/>
        <v>0.16842429170802187</v>
      </c>
      <c r="M117" s="41">
        <f t="shared" si="43"/>
        <v>-5.2770534915713915E-2</v>
      </c>
      <c r="N117" s="41">
        <f t="shared" si="43"/>
        <v>-3.2948758713873171E-2</v>
      </c>
      <c r="O117" s="20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5">
      <c r="A118" s="15"/>
      <c r="B118" s="13"/>
      <c r="C118" s="13"/>
      <c r="D118" s="13"/>
      <c r="E118" s="13"/>
      <c r="F118" s="13"/>
      <c r="G118" s="13"/>
      <c r="H118" s="13"/>
      <c r="I118" s="19"/>
      <c r="J118" s="13"/>
      <c r="K118" s="13"/>
      <c r="L118" s="13"/>
      <c r="M118" s="13"/>
      <c r="N118" s="19"/>
      <c r="O118" s="20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5">
      <c r="A119" s="2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5">
      <c r="A120" s="2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5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5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</sheetData>
  <sheetProtection algorithmName="SHA-512" hashValue="wUQh9/B8gVTyrxN97sD9ciDdlnd1K0rz1QS3pd5inKN9j05gzOAyGhBRgR0WmB8w1dkHScPW9mon4xnEY+Fy9A==" saltValue="errys+181hkHCcoP9QlqFg==" spinCount="100000" sheet="1" objects="1" scenarios="1"/>
  <mergeCells count="3">
    <mergeCell ref="A1:N1"/>
    <mergeCell ref="A2:N2"/>
    <mergeCell ref="A124:N12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35ebcd-4537-48ad-bfb6-49619c10d153" xsi:nil="true"/>
    <lcf76f155ced4ddcb4097134ff3c332f xmlns="8ba1e6a2-84cd-4a33-9b85-fe41ea87659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E49B1B6CD66F478903CE867A080686" ma:contentTypeVersion="14" ma:contentTypeDescription="Create a new document." ma:contentTypeScope="" ma:versionID="53557229b8fc7033c212214f8c73161e">
  <xsd:schema xmlns:xsd="http://www.w3.org/2001/XMLSchema" xmlns:xs="http://www.w3.org/2001/XMLSchema" xmlns:p="http://schemas.microsoft.com/office/2006/metadata/properties" xmlns:ns2="8ba1e6a2-84cd-4a33-9b85-fe41ea876599" xmlns:ns3="2e35ebcd-4537-48ad-bfb6-49619c10d153" targetNamespace="http://schemas.microsoft.com/office/2006/metadata/properties" ma:root="true" ma:fieldsID="43e062d47c0e23d653d12d5e0396feeb" ns2:_="" ns3:_="">
    <xsd:import namespace="8ba1e6a2-84cd-4a33-9b85-fe41ea876599"/>
    <xsd:import namespace="2e35ebcd-4537-48ad-bfb6-49619c10d1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1e6a2-84cd-4a33-9b85-fe41ea8765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372e2998-82a8-4d98-ae4b-1f38996a48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35ebcd-4537-48ad-bfb6-49619c10d15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ce04e80-5c3b-4c6e-8e59-298e2d49b0cc}" ma:internalName="TaxCatchAll" ma:showField="CatchAllData" ma:web="2e35ebcd-4537-48ad-bfb6-49619c10d1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47B411-6F1C-46AF-AD31-E199045950B2}">
  <ds:schemaRefs>
    <ds:schemaRef ds:uri="http://schemas.microsoft.com/office/2006/metadata/properties"/>
    <ds:schemaRef ds:uri="http://schemas.microsoft.com/office/infopath/2007/PartnerControls"/>
    <ds:schemaRef ds:uri="2e35ebcd-4537-48ad-bfb6-49619c10d153"/>
    <ds:schemaRef ds:uri="8ba1e6a2-84cd-4a33-9b85-fe41ea876599"/>
  </ds:schemaRefs>
</ds:datastoreItem>
</file>

<file path=customXml/itemProps2.xml><?xml version="1.0" encoding="utf-8"?>
<ds:datastoreItem xmlns:ds="http://schemas.openxmlformats.org/officeDocument/2006/customXml" ds:itemID="{2BFF5ED1-DE9D-4167-BD01-683B478A98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812080-B2F5-4F29-B11D-BFB5CD83D3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a1e6a2-84cd-4a33-9b85-fe41ea876599"/>
    <ds:schemaRef ds:uri="2e35ebcd-4537-48ad-bfb6-49619c10d1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TTM Serv Det</vt:lpstr>
      <vt:lpstr>P&amp;L Serv Reg</vt:lpstr>
      <vt:lpstr>P&amp;L Serv Det</vt:lpstr>
      <vt:lpstr>TTM Serv Reg</vt:lpstr>
      <vt:lpstr>P&amp;L Prod Reg</vt:lpstr>
      <vt:lpstr>P&amp;L Prod Det</vt:lpstr>
      <vt:lpstr>TTM Prod Reg</vt:lpstr>
      <vt:lpstr>TTM Prod Det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Fisher</dc:creator>
  <cp:keywords/>
  <dc:description/>
  <cp:lastModifiedBy>Kim Dudas</cp:lastModifiedBy>
  <cp:revision/>
  <dcterms:created xsi:type="dcterms:W3CDTF">2023-02-15T22:30:36Z</dcterms:created>
  <dcterms:modified xsi:type="dcterms:W3CDTF">2023-10-13T17:48:23Z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0x010100B6E49B1B6CD66F478903CE867A080686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Hyperlink">
    <vt:lpwstr>, </vt:lpwstr>
  </property>
  <property fmtid="{D5CDD505-2E9C-101B-9397-08002B2CF9AE}" pid="6" name="_ColorH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ColorTag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  <property fmtid="{D5CDD505-2E9C-101B-9397-08002B2CF9AE}" pid="12" name="xd_Signature">
    <vt:bool>false</vt:bool>
  </property>
  <property fmtid="{D5CDD505-2E9C-101B-9397-08002B2CF9AE}" pid="13" name="_Emoji">
    <vt:lpwstr/>
  </property>
</Properties>
</file>